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1-cp383_TYP_A\"/>
    </mc:Choice>
  </mc:AlternateContent>
  <xr:revisionPtr revIDLastSave="0" documentId="13_ncr:1_{5038DD65-4FFA-41CE-8D00-68EA844B67B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Vytápění'!$C$136:$K$274</definedName>
    <definedName name="_xlnm._FilterDatabase" localSheetId="3" hidden="1">'IO 01 - Vodovodní přípojka'!$C$126:$K$189</definedName>
    <definedName name="_xlnm._FilterDatabase" localSheetId="4" hidden="1">'IO 02 - Přípojka jednotné...'!$C$131:$K$225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Vytápění'!$C$122:$K$274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jednotné...'!$C$117:$K$225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 s="1"/>
  <c r="J37" i="5"/>
  <c r="AX99" i="1" s="1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3" i="5"/>
  <c r="BH213" i="5"/>
  <c r="BG213" i="5"/>
  <c r="BE213" i="5"/>
  <c r="T213" i="5"/>
  <c r="T212" i="5" s="1"/>
  <c r="R213" i="5"/>
  <c r="R212" i="5"/>
  <c r="P213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79" i="5"/>
  <c r="BH179" i="5"/>
  <c r="BG179" i="5"/>
  <c r="BE179" i="5"/>
  <c r="T179" i="5"/>
  <c r="T178" i="5"/>
  <c r="R179" i="5"/>
  <c r="R178" i="5" s="1"/>
  <c r="P179" i="5"/>
  <c r="P178" i="5"/>
  <c r="BI176" i="5"/>
  <c r="BH176" i="5"/>
  <c r="BG176" i="5"/>
  <c r="BE176" i="5"/>
  <c r="T176" i="5"/>
  <c r="R176" i="5"/>
  <c r="P176" i="5"/>
  <c r="BI174" i="5"/>
  <c r="BH174" i="5"/>
  <c r="BG174" i="5"/>
  <c r="BE174" i="5"/>
  <c r="T174" i="5"/>
  <c r="R174" i="5"/>
  <c r="P174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94" i="5" s="1"/>
  <c r="J25" i="5"/>
  <c r="J20" i="5"/>
  <c r="E20" i="5"/>
  <c r="F129" i="5"/>
  <c r="J19" i="5"/>
  <c r="J14" i="5"/>
  <c r="J91" i="5" s="1"/>
  <c r="E7" i="5"/>
  <c r="E85" i="5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/>
  <c r="J19" i="4"/>
  <c r="J14" i="4"/>
  <c r="J121" i="4"/>
  <c r="E7" i="4"/>
  <c r="E85" i="4"/>
  <c r="J39" i="3"/>
  <c r="J38" i="3"/>
  <c r="AY97" i="1"/>
  <c r="J37" i="3"/>
  <c r="AX97" i="1"/>
  <c r="BI274" i="3"/>
  <c r="BH274" i="3"/>
  <c r="BG274" i="3"/>
  <c r="BE274" i="3"/>
  <c r="T274" i="3"/>
  <c r="T273" i="3"/>
  <c r="R274" i="3"/>
  <c r="R273" i="3"/>
  <c r="P274" i="3"/>
  <c r="P273" i="3" s="1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8" i="3"/>
  <c r="BH268" i="3"/>
  <c r="BG268" i="3"/>
  <c r="BE268" i="3"/>
  <c r="T268" i="3"/>
  <c r="T267" i="3"/>
  <c r="R268" i="3"/>
  <c r="R267" i="3"/>
  <c r="P268" i="3"/>
  <c r="P267" i="3" s="1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/>
  <c r="J25" i="3"/>
  <c r="J20" i="3"/>
  <c r="E20" i="3"/>
  <c r="F134" i="3"/>
  <c r="J19" i="3"/>
  <c r="J14" i="3"/>
  <c r="J131" i="3"/>
  <c r="E7" i="3"/>
  <c r="E125" i="3"/>
  <c r="J39" i="2"/>
  <c r="J38" i="2"/>
  <c r="AY96" i="1"/>
  <c r="J37" i="2"/>
  <c r="AX96" i="1"/>
  <c r="BI383" i="2"/>
  <c r="BH383" i="2"/>
  <c r="BG383" i="2"/>
  <c r="BE383" i="2"/>
  <c r="T383" i="2"/>
  <c r="T382" i="2"/>
  <c r="R383" i="2"/>
  <c r="R382" i="2"/>
  <c r="P383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/>
  <c r="R290" i="2"/>
  <c r="R289" i="2"/>
  <c r="P290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/>
  <c r="R251" i="2"/>
  <c r="R250" i="2"/>
  <c r="P251" i="2"/>
  <c r="P250" i="2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94" i="2"/>
  <c r="J19" i="2"/>
  <c r="J14" i="2"/>
  <c r="J124" i="2"/>
  <c r="E7" i="2"/>
  <c r="E118" i="2"/>
  <c r="L90" i="1"/>
  <c r="AM90" i="1"/>
  <c r="AM89" i="1"/>
  <c r="L89" i="1"/>
  <c r="AM87" i="1"/>
  <c r="L87" i="1"/>
  <c r="L85" i="1"/>
  <c r="L84" i="1"/>
  <c r="BK225" i="5"/>
  <c r="BK224" i="5"/>
  <c r="BK221" i="5"/>
  <c r="BK219" i="5"/>
  <c r="J218" i="5"/>
  <c r="J217" i="5"/>
  <c r="J216" i="5"/>
  <c r="BK213" i="5"/>
  <c r="BK211" i="5"/>
  <c r="J210" i="5"/>
  <c r="BK209" i="5"/>
  <c r="BK207" i="5"/>
  <c r="J206" i="5"/>
  <c r="J204" i="5"/>
  <c r="J200" i="5"/>
  <c r="J192" i="5"/>
  <c r="BK190" i="5"/>
  <c r="J189" i="5"/>
  <c r="BK185" i="5"/>
  <c r="J183" i="5"/>
  <c r="J182" i="5"/>
  <c r="BK174" i="5"/>
  <c r="J167" i="5"/>
  <c r="BK164" i="5"/>
  <c r="J162" i="5"/>
  <c r="J161" i="5"/>
  <c r="BK150" i="5"/>
  <c r="BK142" i="5"/>
  <c r="J140" i="5"/>
  <c r="J189" i="4"/>
  <c r="BK188" i="4"/>
  <c r="J185" i="4"/>
  <c r="J183" i="4"/>
  <c r="BK182" i="4"/>
  <c r="J181" i="4"/>
  <c r="J180" i="4"/>
  <c r="BK179" i="4"/>
  <c r="J178" i="4"/>
  <c r="J175" i="4"/>
  <c r="J174" i="4"/>
  <c r="J173" i="4"/>
  <c r="J171" i="4"/>
  <c r="BK170" i="4"/>
  <c r="BK168" i="4"/>
  <c r="J167" i="4"/>
  <c r="J161" i="4"/>
  <c r="J158" i="4"/>
  <c r="BK155" i="4"/>
  <c r="J151" i="4"/>
  <c r="BK143" i="4"/>
  <c r="BK142" i="4"/>
  <c r="J136" i="4"/>
  <c r="BK272" i="3"/>
  <c r="J268" i="3"/>
  <c r="J266" i="3"/>
  <c r="J265" i="3"/>
  <c r="BK263" i="3"/>
  <c r="J262" i="3"/>
  <c r="BK261" i="3"/>
  <c r="J257" i="3"/>
  <c r="BK255" i="3"/>
  <c r="J254" i="3"/>
  <c r="BK251" i="3"/>
  <c r="BK250" i="3"/>
  <c r="BK249" i="3"/>
  <c r="BK246" i="3"/>
  <c r="BK245" i="3"/>
  <c r="BK244" i="3"/>
  <c r="BK239" i="3"/>
  <c r="J230" i="3"/>
  <c r="J229" i="3"/>
  <c r="J228" i="3"/>
  <c r="J226" i="3"/>
  <c r="J224" i="3"/>
  <c r="J217" i="3"/>
  <c r="BK215" i="3"/>
  <c r="BK195" i="3"/>
  <c r="J194" i="3"/>
  <c r="J192" i="3"/>
  <c r="J184" i="3"/>
  <c r="J182" i="3"/>
  <c r="BK173" i="3"/>
  <c r="J172" i="3"/>
  <c r="J162" i="3"/>
  <c r="BK155" i="3"/>
  <c r="J152" i="3"/>
  <c r="J143" i="3"/>
  <c r="J381" i="2"/>
  <c r="BK380" i="2"/>
  <c r="BK376" i="2"/>
  <c r="J369" i="2"/>
  <c r="BK364" i="2"/>
  <c r="BK362" i="2"/>
  <c r="BK360" i="2"/>
  <c r="BK358" i="2"/>
  <c r="BK356" i="2"/>
  <c r="BK353" i="2"/>
  <c r="J349" i="2"/>
  <c r="J343" i="2"/>
  <c r="BK342" i="2"/>
  <c r="J340" i="2"/>
  <c r="J333" i="2"/>
  <c r="BK328" i="2"/>
  <c r="BK326" i="2"/>
  <c r="J320" i="2"/>
  <c r="J316" i="2"/>
  <c r="J303" i="2"/>
  <c r="J296" i="2"/>
  <c r="J295" i="2"/>
  <c r="J294" i="2"/>
  <c r="BK293" i="2"/>
  <c r="J290" i="2"/>
  <c r="J208" i="2"/>
  <c r="BK206" i="2"/>
  <c r="J186" i="2"/>
  <c r="AS95" i="1"/>
  <c r="J225" i="5"/>
  <c r="J224" i="5"/>
  <c r="J221" i="5"/>
  <c r="J219" i="5"/>
  <c r="BK218" i="5"/>
  <c r="BK217" i="5"/>
  <c r="BK216" i="5"/>
  <c r="J213" i="5"/>
  <c r="J211" i="5"/>
  <c r="BK210" i="5"/>
  <c r="J207" i="5"/>
  <c r="BK206" i="5"/>
  <c r="BK204" i="5"/>
  <c r="BK203" i="5"/>
  <c r="J198" i="5"/>
  <c r="BK197" i="5"/>
  <c r="BK195" i="5"/>
  <c r="BK194" i="5"/>
  <c r="J193" i="5"/>
  <c r="BK192" i="5"/>
  <c r="J191" i="5"/>
  <c r="BK189" i="5"/>
  <c r="BK188" i="5"/>
  <c r="BK183" i="5"/>
  <c r="BK176" i="5"/>
  <c r="J174" i="5"/>
  <c r="BK169" i="5"/>
  <c r="J164" i="5"/>
  <c r="BK162" i="5"/>
  <c r="BK161" i="5"/>
  <c r="BK159" i="5"/>
  <c r="J155" i="5"/>
  <c r="J151" i="5"/>
  <c r="BK145" i="5"/>
  <c r="BK141" i="5"/>
  <c r="BK140" i="5"/>
  <c r="BK138" i="5"/>
  <c r="J136" i="5"/>
  <c r="BK183" i="4"/>
  <c r="J179" i="4"/>
  <c r="BK174" i="4"/>
  <c r="BK172" i="4"/>
  <c r="BK169" i="4"/>
  <c r="J168" i="4"/>
  <c r="J165" i="4"/>
  <c r="J164" i="4"/>
  <c r="J162" i="4"/>
  <c r="J153" i="4"/>
  <c r="J147" i="4"/>
  <c r="J143" i="4"/>
  <c r="J142" i="4"/>
  <c r="BK141" i="4"/>
  <c r="J137" i="4"/>
  <c r="BK136" i="4"/>
  <c r="BK130" i="4"/>
  <c r="J272" i="3"/>
  <c r="J271" i="3"/>
  <c r="J261" i="3"/>
  <c r="BK260" i="3"/>
  <c r="BK258" i="3"/>
  <c r="BK257" i="3"/>
  <c r="BK256" i="3"/>
  <c r="BK252" i="3"/>
  <c r="J251" i="3"/>
  <c r="J245" i="3"/>
  <c r="BK243" i="3"/>
  <c r="BK242" i="3"/>
  <c r="J241" i="3"/>
  <c r="BK237" i="3"/>
  <c r="BK230" i="3"/>
  <c r="BK228" i="3"/>
  <c r="BK227" i="3"/>
  <c r="BK222" i="3"/>
  <c r="J221" i="3"/>
  <c r="J220" i="3"/>
  <c r="J219" i="3"/>
  <c r="BK213" i="3"/>
  <c r="J211" i="3"/>
  <c r="BK209" i="3"/>
  <c r="J203" i="3"/>
  <c r="BK198" i="3"/>
  <c r="BK196" i="3"/>
  <c r="J195" i="3"/>
  <c r="J191" i="3"/>
  <c r="J188" i="3"/>
  <c r="BK182" i="3"/>
  <c r="BK181" i="3"/>
  <c r="BK180" i="3"/>
  <c r="J179" i="3"/>
  <c r="J178" i="3"/>
  <c r="BK171" i="3"/>
  <c r="J170" i="3"/>
  <c r="BK168" i="3"/>
  <c r="BK166" i="3"/>
  <c r="J159" i="3"/>
  <c r="BK150" i="3"/>
  <c r="BK147" i="3"/>
  <c r="BK143" i="3"/>
  <c r="BK371" i="2"/>
  <c r="J368" i="2"/>
  <c r="BK367" i="2"/>
  <c r="BK365" i="2"/>
  <c r="J362" i="2"/>
  <c r="J354" i="2"/>
  <c r="J353" i="2"/>
  <c r="BK351" i="2"/>
  <c r="BK347" i="2"/>
  <c r="BK345" i="2"/>
  <c r="J328" i="2"/>
  <c r="BK324" i="2"/>
  <c r="BK320" i="2"/>
  <c r="J318" i="2"/>
  <c r="J317" i="2"/>
  <c r="BK316" i="2"/>
  <c r="BK308" i="2"/>
  <c r="BK298" i="2"/>
  <c r="J297" i="2"/>
  <c r="BK296" i="2"/>
  <c r="J293" i="2"/>
  <c r="BK288" i="2"/>
  <c r="J212" i="2"/>
  <c r="BK210" i="2"/>
  <c r="BK208" i="2"/>
  <c r="J206" i="2"/>
  <c r="J204" i="2"/>
  <c r="J187" i="2"/>
  <c r="BK186" i="2"/>
  <c r="J151" i="2"/>
  <c r="J133" i="2"/>
  <c r="J194" i="5"/>
  <c r="BK193" i="5"/>
  <c r="J190" i="5"/>
  <c r="J188" i="5"/>
  <c r="J185" i="5"/>
  <c r="BK182" i="5"/>
  <c r="J179" i="5"/>
  <c r="J169" i="5"/>
  <c r="BK167" i="5"/>
  <c r="J159" i="5"/>
  <c r="BK155" i="5"/>
  <c r="BK154" i="5"/>
  <c r="J143" i="5"/>
  <c r="J142" i="5"/>
  <c r="J138" i="5"/>
  <c r="J135" i="5"/>
  <c r="J188" i="4"/>
  <c r="BK185" i="4"/>
  <c r="J182" i="4"/>
  <c r="BK180" i="4"/>
  <c r="J177" i="4"/>
  <c r="J176" i="4"/>
  <c r="BK175" i="4"/>
  <c r="J170" i="4"/>
  <c r="J169" i="4"/>
  <c r="BK167" i="4"/>
  <c r="J166" i="4"/>
  <c r="BK153" i="4"/>
  <c r="J149" i="4"/>
  <c r="BK147" i="4"/>
  <c r="BK137" i="4"/>
  <c r="J130" i="4"/>
  <c r="BK274" i="3"/>
  <c r="J274" i="3"/>
  <c r="BK271" i="3"/>
  <c r="J263" i="3"/>
  <c r="BK262" i="3"/>
  <c r="J260" i="3"/>
  <c r="J258" i="3"/>
  <c r="J255" i="3"/>
  <c r="BK254" i="3"/>
  <c r="BK253" i="3"/>
  <c r="J249" i="3"/>
  <c r="J247" i="3"/>
  <c r="J243" i="3"/>
  <c r="J242" i="3"/>
  <c r="BK241" i="3"/>
  <c r="J240" i="3"/>
  <c r="J239" i="3"/>
  <c r="J235" i="3"/>
  <c r="BK231" i="3"/>
  <c r="BK229" i="3"/>
  <c r="BK226" i="3"/>
  <c r="BK223" i="3"/>
  <c r="BK220" i="3"/>
  <c r="BK217" i="3"/>
  <c r="BK211" i="3"/>
  <c r="J207" i="3"/>
  <c r="BK205" i="3"/>
  <c r="BK203" i="3"/>
  <c r="BK200" i="3"/>
  <c r="J198" i="3"/>
  <c r="J196" i="3"/>
  <c r="J193" i="3"/>
  <c r="BK192" i="3"/>
  <c r="BK190" i="3"/>
  <c r="J189" i="3"/>
  <c r="BK187" i="3"/>
  <c r="J186" i="3"/>
  <c r="BK184" i="3"/>
  <c r="J180" i="3"/>
  <c r="BK175" i="3"/>
  <c r="J173" i="3"/>
  <c r="BK172" i="3"/>
  <c r="J171" i="3"/>
  <c r="BK170" i="3"/>
  <c r="J168" i="3"/>
  <c r="J166" i="3"/>
  <c r="BK162" i="3"/>
  <c r="J160" i="3"/>
  <c r="BK159" i="3"/>
  <c r="J155" i="3"/>
  <c r="BK153" i="3"/>
  <c r="BK151" i="3"/>
  <c r="BK146" i="3"/>
  <c r="BK142" i="3"/>
  <c r="J140" i="3"/>
  <c r="BK383" i="2"/>
  <c r="J383" i="2"/>
  <c r="BK381" i="2"/>
  <c r="J379" i="2"/>
  <c r="BK378" i="2"/>
  <c r="J376" i="2"/>
  <c r="BK368" i="2"/>
  <c r="J365" i="2"/>
  <c r="BK354" i="2"/>
  <c r="J345" i="2"/>
  <c r="BK340" i="2"/>
  <c r="BK338" i="2"/>
  <c r="BK333" i="2"/>
  <c r="J326" i="2"/>
  <c r="BK322" i="2"/>
  <c r="BK321" i="2"/>
  <c r="BK318" i="2"/>
  <c r="BK317" i="2"/>
  <c r="J315" i="2"/>
  <c r="BK310" i="2"/>
  <c r="BK303" i="2"/>
  <c r="BK295" i="2"/>
  <c r="BK287" i="2"/>
  <c r="J251" i="2"/>
  <c r="BK248" i="2"/>
  <c r="BK212" i="2"/>
  <c r="BK204" i="2"/>
  <c r="BK187" i="2"/>
  <c r="BK171" i="2"/>
  <c r="BK151" i="2"/>
  <c r="BK150" i="2"/>
  <c r="J209" i="5"/>
  <c r="J203" i="5"/>
  <c r="BK200" i="5"/>
  <c r="BK198" i="5"/>
  <c r="J197" i="5"/>
  <c r="J195" i="5"/>
  <c r="BK191" i="5"/>
  <c r="BK179" i="5"/>
  <c r="J176" i="5"/>
  <c r="J154" i="5"/>
  <c r="BK151" i="5"/>
  <c r="J150" i="5"/>
  <c r="J145" i="5"/>
  <c r="BK143" i="5"/>
  <c r="J141" i="5"/>
  <c r="BK136" i="5"/>
  <c r="BK135" i="5"/>
  <c r="BK189" i="4"/>
  <c r="BK181" i="4"/>
  <c r="BK178" i="4"/>
  <c r="BK177" i="4"/>
  <c r="BK176" i="4"/>
  <c r="BK173" i="4"/>
  <c r="J172" i="4"/>
  <c r="BK171" i="4"/>
  <c r="BK166" i="4"/>
  <c r="BK165" i="4"/>
  <c r="BK164" i="4"/>
  <c r="BK162" i="4"/>
  <c r="BK161" i="4"/>
  <c r="BK158" i="4"/>
  <c r="J155" i="4"/>
  <c r="BK151" i="4"/>
  <c r="BK149" i="4"/>
  <c r="J141" i="4"/>
  <c r="BK268" i="3"/>
  <c r="BK266" i="3"/>
  <c r="BK265" i="3"/>
  <c r="J256" i="3"/>
  <c r="J253" i="3"/>
  <c r="J252" i="3"/>
  <c r="J250" i="3"/>
  <c r="BK247" i="3"/>
  <c r="J246" i="3"/>
  <c r="J244" i="3"/>
  <c r="BK240" i="3"/>
  <c r="J237" i="3"/>
  <c r="BK235" i="3"/>
  <c r="J231" i="3"/>
  <c r="J227" i="3"/>
  <c r="BK224" i="3"/>
  <c r="J223" i="3"/>
  <c r="J222" i="3"/>
  <c r="BK221" i="3"/>
  <c r="BK219" i="3"/>
  <c r="J215" i="3"/>
  <c r="J213" i="3"/>
  <c r="J209" i="3"/>
  <c r="BK207" i="3"/>
  <c r="J205" i="3"/>
  <c r="J200" i="3"/>
  <c r="BK194" i="3"/>
  <c r="BK193" i="3"/>
  <c r="BK191" i="3"/>
  <c r="J190" i="3"/>
  <c r="BK189" i="3"/>
  <c r="BK188" i="3"/>
  <c r="J187" i="3"/>
  <c r="BK186" i="3"/>
  <c r="J181" i="3"/>
  <c r="BK179" i="3"/>
  <c r="BK178" i="3"/>
  <c r="J175" i="3"/>
  <c r="BK160" i="3"/>
  <c r="J153" i="3"/>
  <c r="BK152" i="3"/>
  <c r="J151" i="3"/>
  <c r="J150" i="3"/>
  <c r="J147" i="3"/>
  <c r="J146" i="3"/>
  <c r="J142" i="3"/>
  <c r="BK140" i="3"/>
  <c r="J380" i="2"/>
  <c r="BK379" i="2"/>
  <c r="J378" i="2"/>
  <c r="J371" i="2"/>
  <c r="BK369" i="2"/>
  <c r="J367" i="2"/>
  <c r="J364" i="2"/>
  <c r="J360" i="2"/>
  <c r="J358" i="2"/>
  <c r="J356" i="2"/>
  <c r="J351" i="2"/>
  <c r="BK349" i="2"/>
  <c r="J347" i="2"/>
  <c r="BK343" i="2"/>
  <c r="J342" i="2"/>
  <c r="J338" i="2"/>
  <c r="J324" i="2"/>
  <c r="J322" i="2"/>
  <c r="J321" i="2"/>
  <c r="BK315" i="2"/>
  <c r="J310" i="2"/>
  <c r="J308" i="2"/>
  <c r="J298" i="2"/>
  <c r="BK297" i="2"/>
  <c r="BK294" i="2"/>
  <c r="BK290" i="2"/>
  <c r="J288" i="2"/>
  <c r="J287" i="2"/>
  <c r="BK251" i="2"/>
  <c r="J248" i="2"/>
  <c r="J210" i="2"/>
  <c r="J171" i="2"/>
  <c r="J150" i="2"/>
  <c r="BK133" i="2"/>
  <c r="P132" i="2" l="1"/>
  <c r="T286" i="2"/>
  <c r="T292" i="2"/>
  <c r="P327" i="2"/>
  <c r="P359" i="2"/>
  <c r="R139" i="3"/>
  <c r="T169" i="3"/>
  <c r="R177" i="3"/>
  <c r="T202" i="3"/>
  <c r="P218" i="3"/>
  <c r="T225" i="3"/>
  <c r="R238" i="3"/>
  <c r="R248" i="3"/>
  <c r="T264" i="3"/>
  <c r="R270" i="3"/>
  <c r="R269" i="3"/>
  <c r="P129" i="4"/>
  <c r="R160" i="4"/>
  <c r="T187" i="4"/>
  <c r="T186" i="4"/>
  <c r="T132" i="2"/>
  <c r="T131" i="2"/>
  <c r="P286" i="2"/>
  <c r="BK292" i="2"/>
  <c r="J292" i="2" s="1"/>
  <c r="J105" i="2" s="1"/>
  <c r="BK327" i="2"/>
  <c r="J327" i="2"/>
  <c r="J106" i="2" s="1"/>
  <c r="BK359" i="2"/>
  <c r="J359" i="2"/>
  <c r="J107" i="2" s="1"/>
  <c r="BK139" i="3"/>
  <c r="J139" i="3" s="1"/>
  <c r="J100" i="3" s="1"/>
  <c r="BK169" i="3"/>
  <c r="J169" i="3" s="1"/>
  <c r="J101" i="3" s="1"/>
  <c r="P177" i="3"/>
  <c r="P202" i="3"/>
  <c r="BK225" i="3"/>
  <c r="J225" i="3" s="1"/>
  <c r="J108" i="3" s="1"/>
  <c r="R225" i="3"/>
  <c r="T238" i="3"/>
  <c r="T248" i="3"/>
  <c r="R264" i="3"/>
  <c r="P270" i="3"/>
  <c r="P269" i="3" s="1"/>
  <c r="R129" i="4"/>
  <c r="R128" i="4" s="1"/>
  <c r="T160" i="4"/>
  <c r="BK187" i="4"/>
  <c r="BK186" i="4" s="1"/>
  <c r="J186" i="4" s="1"/>
  <c r="J104" i="4" s="1"/>
  <c r="BK132" i="2"/>
  <c r="J132" i="2" s="1"/>
  <c r="J100" i="2" s="1"/>
  <c r="BK286" i="2"/>
  <c r="J286" i="2" s="1"/>
  <c r="J102" i="2" s="1"/>
  <c r="P292" i="2"/>
  <c r="P291" i="2"/>
  <c r="T327" i="2"/>
  <c r="R359" i="2"/>
  <c r="T139" i="3"/>
  <c r="P169" i="3"/>
  <c r="P138" i="3" s="1"/>
  <c r="BK177" i="3"/>
  <c r="J177" i="3"/>
  <c r="J103" i="3" s="1"/>
  <c r="BK202" i="3"/>
  <c r="J202" i="3" s="1"/>
  <c r="J106" i="3" s="1"/>
  <c r="BK218" i="3"/>
  <c r="J218" i="3" s="1"/>
  <c r="J107" i="3" s="1"/>
  <c r="R218" i="3"/>
  <c r="BK238" i="3"/>
  <c r="J238" i="3"/>
  <c r="J109" i="3" s="1"/>
  <c r="BK248" i="3"/>
  <c r="J248" i="3" s="1"/>
  <c r="J110" i="3" s="1"/>
  <c r="BK264" i="3"/>
  <c r="J264" i="3" s="1"/>
  <c r="J111" i="3" s="1"/>
  <c r="BK270" i="3"/>
  <c r="J270" i="3" s="1"/>
  <c r="J114" i="3" s="1"/>
  <c r="T129" i="4"/>
  <c r="T128" i="4"/>
  <c r="T127" i="4" s="1"/>
  <c r="BK160" i="4"/>
  <c r="J160" i="4" s="1"/>
  <c r="J102" i="4" s="1"/>
  <c r="R187" i="4"/>
  <c r="R186" i="4" s="1"/>
  <c r="BK134" i="5"/>
  <c r="R134" i="5"/>
  <c r="BK181" i="5"/>
  <c r="J181" i="5"/>
  <c r="J102" i="5" s="1"/>
  <c r="P181" i="5"/>
  <c r="R181" i="5"/>
  <c r="T181" i="5"/>
  <c r="BK187" i="5"/>
  <c r="J187" i="5"/>
  <c r="J103" i="5" s="1"/>
  <c r="P187" i="5"/>
  <c r="R187" i="5"/>
  <c r="T187" i="5"/>
  <c r="BK196" i="5"/>
  <c r="J196" i="5" s="1"/>
  <c r="J104" i="5" s="1"/>
  <c r="P196" i="5"/>
  <c r="R196" i="5"/>
  <c r="T196" i="5"/>
  <c r="BK202" i="5"/>
  <c r="J202" i="5"/>
  <c r="J105" i="5" s="1"/>
  <c r="P202" i="5"/>
  <c r="R202" i="5"/>
  <c r="T202" i="5"/>
  <c r="BK215" i="5"/>
  <c r="J215" i="5" s="1"/>
  <c r="J108" i="5" s="1"/>
  <c r="P215" i="5"/>
  <c r="P214" i="5" s="1"/>
  <c r="R215" i="5"/>
  <c r="R214" i="5"/>
  <c r="T215" i="5"/>
  <c r="T214" i="5" s="1"/>
  <c r="BK223" i="5"/>
  <c r="J223" i="5" s="1"/>
  <c r="J110" i="5" s="1"/>
  <c r="P223" i="5"/>
  <c r="P222" i="5" s="1"/>
  <c r="R223" i="5"/>
  <c r="R222" i="5"/>
  <c r="R132" i="2"/>
  <c r="R286" i="2"/>
  <c r="R131" i="2" s="1"/>
  <c r="R130" i="2" s="1"/>
  <c r="R292" i="2"/>
  <c r="R291" i="2" s="1"/>
  <c r="R327" i="2"/>
  <c r="T359" i="2"/>
  <c r="P139" i="3"/>
  <c r="R169" i="3"/>
  <c r="T177" i="3"/>
  <c r="R202" i="3"/>
  <c r="R201" i="3" s="1"/>
  <c r="T218" i="3"/>
  <c r="P225" i="3"/>
  <c r="P238" i="3"/>
  <c r="P248" i="3"/>
  <c r="P264" i="3"/>
  <c r="T270" i="3"/>
  <c r="T269" i="3" s="1"/>
  <c r="BK129" i="4"/>
  <c r="J129" i="4"/>
  <c r="J100" i="4" s="1"/>
  <c r="P160" i="4"/>
  <c r="P187" i="4"/>
  <c r="P186" i="4"/>
  <c r="P134" i="5"/>
  <c r="P133" i="5" s="1"/>
  <c r="T134" i="5"/>
  <c r="T133" i="5" s="1"/>
  <c r="T223" i="5"/>
  <c r="T222" i="5"/>
  <c r="J91" i="2"/>
  <c r="BF206" i="2"/>
  <c r="BF212" i="2"/>
  <c r="BF251" i="2"/>
  <c r="BF287" i="2"/>
  <c r="BF290" i="2"/>
  <c r="BF295" i="2"/>
  <c r="BF303" i="2"/>
  <c r="BF308" i="2"/>
  <c r="BF310" i="2"/>
  <c r="BF320" i="2"/>
  <c r="BF322" i="2"/>
  <c r="BF333" i="2"/>
  <c r="BF340" i="2"/>
  <c r="BF345" i="2"/>
  <c r="BF349" i="2"/>
  <c r="BF354" i="2"/>
  <c r="BF356" i="2"/>
  <c r="BF362" i="2"/>
  <c r="BF365" i="2"/>
  <c r="BF367" i="2"/>
  <c r="BF371" i="2"/>
  <c r="J91" i="3"/>
  <c r="F94" i="3"/>
  <c r="BF140" i="3"/>
  <c r="BF143" i="3"/>
  <c r="BF146" i="3"/>
  <c r="BF152" i="3"/>
  <c r="BF153" i="3"/>
  <c r="BF159" i="3"/>
  <c r="BF168" i="3"/>
  <c r="BF170" i="3"/>
  <c r="BF173" i="3"/>
  <c r="BF180" i="3"/>
  <c r="BF189" i="3"/>
  <c r="BF203" i="3"/>
  <c r="BF211" i="3"/>
  <c r="BF213" i="3"/>
  <c r="BF220" i="3"/>
  <c r="BF227" i="3"/>
  <c r="BF235" i="3"/>
  <c r="BF245" i="3"/>
  <c r="BF251" i="3"/>
  <c r="BF252" i="3"/>
  <c r="BF254" i="3"/>
  <c r="BF255" i="3"/>
  <c r="BF258" i="3"/>
  <c r="BF261" i="3"/>
  <c r="BF265" i="3"/>
  <c r="F94" i="4"/>
  <c r="BF137" i="4"/>
  <c r="BF143" i="4"/>
  <c r="BF166" i="4"/>
  <c r="F94" i="5"/>
  <c r="J129" i="5"/>
  <c r="BF140" i="5"/>
  <c r="BF143" i="5"/>
  <c r="BF145" i="5"/>
  <c r="BF169" i="5"/>
  <c r="BF174" i="5"/>
  <c r="BF185" i="5"/>
  <c r="BF195" i="5"/>
  <c r="BF197" i="5"/>
  <c r="BF203" i="5"/>
  <c r="BF204" i="5"/>
  <c r="BF206" i="5"/>
  <c r="BF207" i="5"/>
  <c r="E85" i="2"/>
  <c r="J94" i="2"/>
  <c r="F127" i="2"/>
  <c r="BF151" i="2"/>
  <c r="BF248" i="2"/>
  <c r="BF294" i="2"/>
  <c r="BF297" i="2"/>
  <c r="BF324" i="2"/>
  <c r="BF343" i="2"/>
  <c r="BF376" i="2"/>
  <c r="BF378" i="2"/>
  <c r="BF379" i="2"/>
  <c r="BF381" i="2"/>
  <c r="BF383" i="2"/>
  <c r="BF171" i="3"/>
  <c r="BF179" i="3"/>
  <c r="BF181" i="3"/>
  <c r="BF184" i="3"/>
  <c r="BF195" i="3"/>
  <c r="BF196" i="3"/>
  <c r="BF200" i="3"/>
  <c r="BF207" i="3"/>
  <c r="BF219" i="3"/>
  <c r="BF221" i="3"/>
  <c r="BF222" i="3"/>
  <c r="BF228" i="3"/>
  <c r="BF237" i="3"/>
  <c r="BF240" i="3"/>
  <c r="BF241" i="3"/>
  <c r="BF246" i="3"/>
  <c r="BF256" i="3"/>
  <c r="BF257" i="3"/>
  <c r="BF262" i="3"/>
  <c r="BF263" i="3"/>
  <c r="BF272" i="3"/>
  <c r="BF274" i="3"/>
  <c r="BK174" i="3"/>
  <c r="J174" i="3" s="1"/>
  <c r="J102" i="3" s="1"/>
  <c r="BK199" i="3"/>
  <c r="J199" i="3"/>
  <c r="J104" i="3" s="1"/>
  <c r="BK273" i="3"/>
  <c r="J273" i="3" s="1"/>
  <c r="J115" i="3" s="1"/>
  <c r="J91" i="4"/>
  <c r="BF141" i="4"/>
  <c r="BF142" i="4"/>
  <c r="BF147" i="4"/>
  <c r="BF158" i="4"/>
  <c r="BF165" i="4"/>
  <c r="BF168" i="4"/>
  <c r="BF169" i="4"/>
  <c r="BF170" i="4"/>
  <c r="BF172" i="4"/>
  <c r="BF174" i="4"/>
  <c r="BF175" i="4"/>
  <c r="BF176" i="4"/>
  <c r="BF177" i="4"/>
  <c r="BF181" i="4"/>
  <c r="BF185" i="4"/>
  <c r="BF189" i="4"/>
  <c r="E120" i="5"/>
  <c r="BF136" i="5"/>
  <c r="BF154" i="5"/>
  <c r="BF155" i="5"/>
  <c r="BF159" i="5"/>
  <c r="BF162" i="5"/>
  <c r="BF167" i="5"/>
  <c r="BF182" i="5"/>
  <c r="BF190" i="5"/>
  <c r="BF191" i="5"/>
  <c r="BF194" i="5"/>
  <c r="BF150" i="2"/>
  <c r="BF186" i="2"/>
  <c r="BF187" i="2"/>
  <c r="BF204" i="2"/>
  <c r="BF210" i="2"/>
  <c r="BF296" i="2"/>
  <c r="BF316" i="2"/>
  <c r="BF317" i="2"/>
  <c r="BF321" i="2"/>
  <c r="BF351" i="2"/>
  <c r="BF353" i="2"/>
  <c r="BF360" i="2"/>
  <c r="BF364" i="2"/>
  <c r="BF369" i="2"/>
  <c r="BF380" i="2"/>
  <c r="BK250" i="2"/>
  <c r="J250" i="2" s="1"/>
  <c r="J101" i="2" s="1"/>
  <c r="BK289" i="2"/>
  <c r="J289" i="2"/>
  <c r="J103" i="2" s="1"/>
  <c r="BK382" i="2"/>
  <c r="J382" i="2" s="1"/>
  <c r="J108" i="2" s="1"/>
  <c r="BF142" i="3"/>
  <c r="BF147" i="3"/>
  <c r="BF155" i="3"/>
  <c r="BF162" i="3"/>
  <c r="BF172" i="3"/>
  <c r="BF175" i="3"/>
  <c r="BF178" i="3"/>
  <c r="BF186" i="3"/>
  <c r="BF187" i="3"/>
  <c r="BF190" i="3"/>
  <c r="BF191" i="3"/>
  <c r="BF192" i="3"/>
  <c r="BF194" i="3"/>
  <c r="BF205" i="3"/>
  <c r="BF209" i="3"/>
  <c r="BF215" i="3"/>
  <c r="BF224" i="3"/>
  <c r="BF230" i="3"/>
  <c r="BF239" i="3"/>
  <c r="BF242" i="3"/>
  <c r="BF244" i="3"/>
  <c r="BF247" i="3"/>
  <c r="BF260" i="3"/>
  <c r="BF268" i="3"/>
  <c r="BK267" i="3"/>
  <c r="J267" i="3"/>
  <c r="J112" i="3" s="1"/>
  <c r="E115" i="4"/>
  <c r="J124" i="4"/>
  <c r="BF151" i="4"/>
  <c r="BF155" i="4"/>
  <c r="BF161" i="4"/>
  <c r="BF162" i="4"/>
  <c r="BF164" i="4"/>
  <c r="BF167" i="4"/>
  <c r="BF171" i="4"/>
  <c r="BF173" i="4"/>
  <c r="BF182" i="4"/>
  <c r="BF188" i="4"/>
  <c r="BK184" i="4"/>
  <c r="J184" i="4" s="1"/>
  <c r="J103" i="4" s="1"/>
  <c r="J126" i="5"/>
  <c r="BF150" i="5"/>
  <c r="BF179" i="5"/>
  <c r="BF183" i="5"/>
  <c r="BF192" i="5"/>
  <c r="BF198" i="5"/>
  <c r="BF210" i="5"/>
  <c r="BF219" i="5"/>
  <c r="BF221" i="5"/>
  <c r="BF224" i="5"/>
  <c r="BF225" i="5"/>
  <c r="BK178" i="5"/>
  <c r="J178" i="5"/>
  <c r="J101" i="5"/>
  <c r="BK212" i="5"/>
  <c r="J212" i="5" s="1"/>
  <c r="J106" i="5" s="1"/>
  <c r="BF133" i="2"/>
  <c r="BF171" i="2"/>
  <c r="BF208" i="2"/>
  <c r="BF288" i="2"/>
  <c r="BF293" i="2"/>
  <c r="BF298" i="2"/>
  <c r="BF315" i="2"/>
  <c r="BF318" i="2"/>
  <c r="BF326" i="2"/>
  <c r="BF328" i="2"/>
  <c r="BF338" i="2"/>
  <c r="BF342" i="2"/>
  <c r="BF347" i="2"/>
  <c r="BF358" i="2"/>
  <c r="BF368" i="2"/>
  <c r="E85" i="3"/>
  <c r="J94" i="3"/>
  <c r="BF150" i="3"/>
  <c r="BF151" i="3"/>
  <c r="BF160" i="3"/>
  <c r="BF166" i="3"/>
  <c r="BF182" i="3"/>
  <c r="BF188" i="3"/>
  <c r="BF193" i="3"/>
  <c r="BF198" i="3"/>
  <c r="BF217" i="3"/>
  <c r="BF223" i="3"/>
  <c r="BF226" i="3"/>
  <c r="BF229" i="3"/>
  <c r="BF231" i="3"/>
  <c r="BF243" i="3"/>
  <c r="BF249" i="3"/>
  <c r="BF250" i="3"/>
  <c r="BF253" i="3"/>
  <c r="BF266" i="3"/>
  <c r="BF271" i="3"/>
  <c r="BF130" i="4"/>
  <c r="BF136" i="4"/>
  <c r="BF149" i="4"/>
  <c r="BF153" i="4"/>
  <c r="BF178" i="4"/>
  <c r="BF179" i="4"/>
  <c r="BF180" i="4"/>
  <c r="BF183" i="4"/>
  <c r="BK157" i="4"/>
  <c r="J157" i="4"/>
  <c r="J101" i="4" s="1"/>
  <c r="BF135" i="5"/>
  <c r="BF138" i="5"/>
  <c r="BF141" i="5"/>
  <c r="BF142" i="5"/>
  <c r="BF151" i="5"/>
  <c r="BF161" i="5"/>
  <c r="BF164" i="5"/>
  <c r="BF176" i="5"/>
  <c r="BF188" i="5"/>
  <c r="BF189" i="5"/>
  <c r="BF193" i="5"/>
  <c r="BF200" i="5"/>
  <c r="BF209" i="5"/>
  <c r="BF211" i="5"/>
  <c r="BF213" i="5"/>
  <c r="BF216" i="5"/>
  <c r="BF217" i="5"/>
  <c r="BF218" i="5"/>
  <c r="J35" i="2"/>
  <c r="AV96" i="1" s="1"/>
  <c r="F39" i="3"/>
  <c r="BD97" i="1"/>
  <c r="F39" i="5"/>
  <c r="BD99" i="1" s="1"/>
  <c r="J35" i="4"/>
  <c r="AV98" i="1"/>
  <c r="F38" i="2"/>
  <c r="BC96" i="1" s="1"/>
  <c r="F37" i="5"/>
  <c r="BB99" i="1"/>
  <c r="F38" i="4"/>
  <c r="BC98" i="1" s="1"/>
  <c r="F35" i="5"/>
  <c r="AZ99" i="1" s="1"/>
  <c r="F35" i="3"/>
  <c r="AZ97" i="1" s="1"/>
  <c r="F37" i="4"/>
  <c r="BB98" i="1" s="1"/>
  <c r="AS94" i="1"/>
  <c r="J35" i="3"/>
  <c r="AV97" i="1"/>
  <c r="F39" i="2"/>
  <c r="BD96" i="1" s="1"/>
  <c r="F35" i="2"/>
  <c r="AZ96" i="1" s="1"/>
  <c r="F39" i="4"/>
  <c r="BD98" i="1"/>
  <c r="J35" i="5"/>
  <c r="AV99" i="1"/>
  <c r="F37" i="3"/>
  <c r="BB97" i="1" s="1"/>
  <c r="F37" i="2"/>
  <c r="BB96" i="1" s="1"/>
  <c r="F35" i="4"/>
  <c r="AZ98" i="1" s="1"/>
  <c r="F38" i="3"/>
  <c r="BC97" i="1" s="1"/>
  <c r="F38" i="5"/>
  <c r="BC99" i="1" s="1"/>
  <c r="T132" i="5" l="1"/>
  <c r="P132" i="5"/>
  <c r="AU99" i="1" s="1"/>
  <c r="R133" i="5"/>
  <c r="R132" i="5"/>
  <c r="P201" i="3"/>
  <c r="P128" i="4"/>
  <c r="P127" i="4" s="1"/>
  <c r="AU98" i="1" s="1"/>
  <c r="T291" i="2"/>
  <c r="P137" i="3"/>
  <c r="AU97" i="1" s="1"/>
  <c r="BK133" i="5"/>
  <c r="J133" i="5" s="1"/>
  <c r="J99" i="5" s="1"/>
  <c r="T138" i="3"/>
  <c r="P131" i="2"/>
  <c r="P130" i="2" s="1"/>
  <c r="AU96" i="1" s="1"/>
  <c r="R138" i="3"/>
  <c r="R137" i="3"/>
  <c r="R127" i="4"/>
  <c r="T130" i="2"/>
  <c r="T201" i="3"/>
  <c r="BK291" i="2"/>
  <c r="J291" i="2" s="1"/>
  <c r="J104" i="2" s="1"/>
  <c r="BK138" i="3"/>
  <c r="J138" i="3" s="1"/>
  <c r="J99" i="3" s="1"/>
  <c r="BK269" i="3"/>
  <c r="J269" i="3"/>
  <c r="J113" i="3"/>
  <c r="BK201" i="3"/>
  <c r="J201" i="3"/>
  <c r="J105" i="3" s="1"/>
  <c r="J187" i="4"/>
  <c r="J105" i="4" s="1"/>
  <c r="BK131" i="2"/>
  <c r="J134" i="5"/>
  <c r="J100" i="5" s="1"/>
  <c r="BK214" i="5"/>
  <c r="J214" i="5" s="1"/>
  <c r="J107" i="5" s="1"/>
  <c r="BK222" i="5"/>
  <c r="J222" i="5" s="1"/>
  <c r="J109" i="5" s="1"/>
  <c r="BK128" i="4"/>
  <c r="J128" i="4" s="1"/>
  <c r="J99" i="4" s="1"/>
  <c r="AZ95" i="1"/>
  <c r="AV95" i="1" s="1"/>
  <c r="J36" i="3"/>
  <c r="AW97" i="1" s="1"/>
  <c r="AT97" i="1" s="1"/>
  <c r="F36" i="4"/>
  <c r="BA98" i="1" s="1"/>
  <c r="F36" i="3"/>
  <c r="BA97" i="1" s="1"/>
  <c r="J36" i="5"/>
  <c r="AW99" i="1" s="1"/>
  <c r="AT99" i="1" s="1"/>
  <c r="J36" i="4"/>
  <c r="AW98" i="1" s="1"/>
  <c r="AT98" i="1" s="1"/>
  <c r="BC95" i="1"/>
  <c r="BC94" i="1" s="1"/>
  <c r="W32" i="1" s="1"/>
  <c r="F36" i="2"/>
  <c r="BA96" i="1" s="1"/>
  <c r="BD95" i="1"/>
  <c r="BD94" i="1" s="1"/>
  <c r="W33" i="1" s="1"/>
  <c r="BB95" i="1"/>
  <c r="AX95" i="1" s="1"/>
  <c r="F36" i="5"/>
  <c r="BA99" i="1"/>
  <c r="J36" i="2"/>
  <c r="AW96" i="1" s="1"/>
  <c r="AT96" i="1" s="1"/>
  <c r="BK130" i="2" l="1"/>
  <c r="J130" i="2" s="1"/>
  <c r="J98" i="2" s="1"/>
  <c r="T137" i="3"/>
  <c r="J131" i="2"/>
  <c r="J99" i="2" s="1"/>
  <c r="BK137" i="3"/>
  <c r="J137" i="3"/>
  <c r="J32" i="3" s="1"/>
  <c r="AG97" i="1" s="1"/>
  <c r="AN97" i="1" s="1"/>
  <c r="BK127" i="4"/>
  <c r="J127" i="4"/>
  <c r="J98" i="4"/>
  <c r="BK132" i="5"/>
  <c r="J132" i="5" s="1"/>
  <c r="J98" i="5" s="1"/>
  <c r="BA95" i="1"/>
  <c r="BA94" i="1" s="1"/>
  <c r="W30" i="1" s="1"/>
  <c r="AY94" i="1"/>
  <c r="AY95" i="1"/>
  <c r="AU95" i="1"/>
  <c r="AU94" i="1" s="1"/>
  <c r="BB94" i="1"/>
  <c r="W31" i="1" s="1"/>
  <c r="AZ94" i="1"/>
  <c r="W29" i="1" s="1"/>
  <c r="J32" i="2" l="1"/>
  <c r="AG96" i="1" s="1"/>
  <c r="AN96" i="1" s="1"/>
  <c r="J41" i="3"/>
  <c r="J98" i="3"/>
  <c r="AV94" i="1"/>
  <c r="AK29" i="1" s="1"/>
  <c r="AW94" i="1"/>
  <c r="AK30" i="1" s="1"/>
  <c r="AX94" i="1"/>
  <c r="J32" i="4"/>
  <c r="AG98" i="1" s="1"/>
  <c r="AN98" i="1" s="1"/>
  <c r="J32" i="5"/>
  <c r="AG99" i="1" s="1"/>
  <c r="AN99" i="1" s="1"/>
  <c r="AW95" i="1"/>
  <c r="AT95" i="1" s="1"/>
  <c r="J41" i="2" l="1"/>
  <c r="J41" i="4"/>
  <c r="J41" i="5"/>
  <c r="AG95" i="1"/>
  <c r="AN95" i="1" s="1"/>
  <c r="AT94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<sst xmlns="http://schemas.openxmlformats.org/spreadsheetml/2006/main" count="6928" uniqueCount="1108">
  <si>
    <t>Export Komplet</t>
  </si>
  <si>
    <t/>
  </si>
  <si>
    <t>2.0</t>
  </si>
  <si>
    <t>False</t>
  </si>
  <si>
    <t>{964c0355-f91e-491f-ad1b-b67b1fefa624}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</si>
  <si>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</si>
  <si>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</si>
  <si>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</si>
  <si>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</si>
  <si>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</si>
  <si>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</si>
  <si>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</si>
  <si>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</si>
  <si>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SWHG_1909</t>
  </si>
  <si>
    <t>Stavba:</t>
  </si>
  <si>
    <t>Bytový dům čp.383,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</si>
  <si>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</si>
  <si>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</si>
  <si>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</si>
  <si>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</si>
  <si>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</si>
  <si>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</si>
  <si>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</si>
  <si>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</si>
  <si>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</si>
  <si>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</si>
  <si>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</si>
  <si>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</si>
  <si>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</si>
  <si>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</si>
  <si>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</si>
  <si>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</si>
  <si>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</si>
  <si>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</si>
  <si>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</si>
  <si>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</si>
  <si>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</si>
  <si>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</si>
  <si>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</si>
  <si>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</si>
  <si>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</si>
  <si>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</si>
  <si>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</si>
  <si>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</si>
  <si>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</si>
  <si>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</si>
  <si>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</si>
  <si>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</si>
  <si>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</si>
  <si>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</si>
  <si>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</si>
  <si>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</si>
  <si>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</si>
  <si>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</si>
  <si>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</si>
  <si>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</si>
  <si>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</si>
  <si>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</si>
  <si>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</si>
  <si>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</si>
  <si>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</si>
  <si>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</si>
  <si>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</si>
  <si>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</si>
  <si>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</si>
  <si>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</si>
  <si>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</si>
  <si>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</si>
  <si>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</si>
  <si>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</si>
  <si>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</si>
  <si>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</si>
  <si>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</si>
  <si>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</si>
  <si>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</si>
  <si>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</si>
  <si>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</si>
  <si>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</si>
  <si>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</si>
  <si>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Typ objektu A</t>
  </si>
  <si>
    <t>STA</t>
  </si>
  <si>
    <t>1</t>
  </si>
  <si>
    <t>{cacc93ad-4653-4406-8802-55e7938f6e6e}</t>
  </si>
  <si>
    <t>/</t>
  </si>
  <si>
    <t>D.1.4.1</t>
  </si>
  <si>
    <t>Zdravotně technické instalace</t>
  </si>
  <si>
    <t>Soupis</t>
  </si>
  <si>
    <t>2</t>
  </si>
  <si>
    <t>{6a28b79b-b027-4a7f-9b0d-b38d3b6969e0}</t>
  </si>
  <si>
    <t>D.1.4.4</t>
  </si>
  <si>
    <t>Vytápění</t>
  </si>
  <si>
    <t>{16b4176e-73f9-4fc8-b467-ae1b4e0eb8c4}</t>
  </si>
  <si>
    <t>IO 01</t>
  </si>
  <si>
    <t>Vodovodní přípojka</t>
  </si>
  <si>
    <t>{42aa833c-6258-4bbe-8cfe-22dfac91a8b1}</t>
  </si>
  <si>
    <t>IO 02</t>
  </si>
  <si>
    <t>Přípojka jednotné kanalizace</t>
  </si>
  <si>
    <t>{21231bd7-6f53-4940-82d0-5294be7bc815}</t>
  </si>
  <si>
    <t>KRYCÍ LIST SOUPISU PRACÍ</t>
  </si>
  <si>
    <t>Objekt:</t>
  </si>
  <si>
    <t>SO 01 -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</si>
  <si>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</si>
  <si>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</si>
  <si>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</si>
  <si>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</si>
  <si>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</si>
  <si>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</si>
  <si>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</si>
  <si>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</si>
  <si>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</si>
  <si>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</si>
  <si>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</si>
  <si>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</si>
  <si>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</si>
  <si>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</si>
  <si>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</si>
  <si>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</si>
  <si>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</si>
  <si>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</si>
  <si>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</si>
  <si>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</si>
  <si>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</si>
  <si>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</si>
  <si>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</si>
  <si>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</si>
  <si>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</si>
  <si>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</si>
  <si>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</si>
  <si>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</si>
  <si>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</si>
  <si>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</si>
  <si>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</si>
  <si>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</si>
  <si>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</si>
  <si>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</si>
  <si>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</si>
  <si>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</si>
  <si>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</si>
  <si>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</si>
  <si>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</si>
  <si>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</si>
  <si>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780366325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</si>
  <si>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</si>
  <si>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</si>
  <si>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</si>
  <si>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</si>
  <si>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</si>
  <si>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</si>
  <si>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</si>
  <si>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</si>
  <si>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</si>
  <si>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</si>
  <si>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</si>
  <si>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</si>
  <si>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</si>
  <si>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</si>
  <si>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</si>
  <si>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</si>
  <si>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</si>
  <si>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</si>
  <si>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505973095</t>
  </si>
  <si>
    <t>132212101</t>
  </si>
  <si>
    <t>Hloubení rýh š do 600 mm ručním nebo pneum nářadím v soudržných horninách tř. 3</t>
  </si>
  <si>
    <t>1838122019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</si>
  <si>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</si>
  <si>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</si>
  <si>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</si>
  <si>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</si>
  <si>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</si>
  <si>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</si>
  <si>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</si>
  <si>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</si>
  <si>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</si>
  <si>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</si>
  <si>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</si>
  <si>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</si>
  <si>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</si>
  <si>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</si>
  <si>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</si>
  <si>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</si>
  <si>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</si>
  <si>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</si>
  <si>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1788040883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</si>
  <si>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</si>
  <si>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</si>
  <si>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</si>
  <si>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</si>
  <si>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</si>
  <si>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</si>
  <si>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</si>
  <si>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</si>
  <si>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</si>
  <si>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</si>
  <si>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-1543373542</t>
  </si>
  <si>
    <t>6</t>
  </si>
  <si>
    <t>161101101</t>
  </si>
  <si>
    <t>Svislé přemístění výkopku z horniny tř. 1 až 4 hl výkopu do 2,5 m</t>
  </si>
  <si>
    <t>-1407268131</t>
  </si>
  <si>
    <t>7</t>
  </si>
  <si>
    <t>162701105</t>
  </si>
  <si>
    <t>Vodorovné přemístění do 10000 m výkopku/sypaniny z horniny tř. 1 až 4 - přebytečná zemina</t>
  </si>
  <si>
    <t>-681880392</t>
  </si>
  <si>
    <t>47,599+6,022</t>
  </si>
  <si>
    <t>8</t>
  </si>
  <si>
    <t>171201201</t>
  </si>
  <si>
    <t>Uložení sypaniny na skládky</t>
  </si>
  <si>
    <t>1594165279</t>
  </si>
  <si>
    <t>53,621</t>
  </si>
  <si>
    <t>9</t>
  </si>
  <si>
    <t>171201211</t>
  </si>
  <si>
    <t>Poplatek za uložení stavebního odpadu - zeminy a kameniva na skládce</t>
  </si>
  <si>
    <t>t</t>
  </si>
  <si>
    <t>382269024</t>
  </si>
  <si>
    <t>53,621*1,70</t>
  </si>
  <si>
    <t>10</t>
  </si>
  <si>
    <t>174101101</t>
  </si>
  <si>
    <t>Zásyp jam, šachet rýh nebo kolem objektů sypaninou se zhutněním</t>
  </si>
  <si>
    <t>1093972923</t>
  </si>
  <si>
    <t>127,688+26,843-53,621</t>
  </si>
  <si>
    <t>11</t>
  </si>
  <si>
    <t>175111101</t>
  </si>
  <si>
    <t>Obsypání potrubí ručně sypaninou bez prohození sítem, uloženou do 3 m</t>
  </si>
  <si>
    <t>-1084275497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</si>
  <si>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</si>
  <si>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</si>
  <si>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</si>
  <si>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</si>
  <si>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</si>
  <si>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</si>
  <si>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</si>
  <si>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</si>
  <si>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</si>
  <si>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</si>
  <si>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</si>
  <si>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</si>
  <si>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</si>
  <si>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</si>
  <si>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</si>
  <si>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</si>
  <si>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</si>
  <si>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</si>
  <si>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</si>
  <si>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</si>
  <si>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</si>
  <si>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</si>
  <si>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</si>
  <si>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-1424366687</t>
  </si>
  <si>
    <t>47,599*1,70*1,12</t>
  </si>
  <si>
    <t>Vodorovné konstrukce</t>
  </si>
  <si>
    <t>13</t>
  </si>
  <si>
    <t>451573111</t>
  </si>
  <si>
    <t>Lože pod potrubí otevřený výkop ze štěrkopísku  16-32</t>
  </si>
  <si>
    <t>942401628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</si>
  <si>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</si>
  <si>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</si>
  <si>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</si>
  <si>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</si>
  <si>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</si>
  <si>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</si>
  <si>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</si>
  <si>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</si>
  <si>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</si>
  <si>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</si>
  <si>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</si>
  <si>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</si>
  <si>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</si>
  <si>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</si>
  <si>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</si>
  <si>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</si>
  <si>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</si>
  <si>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</si>
  <si>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</si>
  <si>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</si>
  <si>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</si>
  <si>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</si>
  <si>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</si>
  <si>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</si>
  <si>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-1043068631</t>
  </si>
  <si>
    <t>899722113</t>
  </si>
  <si>
    <t>Krytí potrubí z plastů výstražnou fólií z PVC 34cm</t>
  </si>
  <si>
    <t>-1636607445</t>
  </si>
  <si>
    <t>998</t>
  </si>
  <si>
    <t>Přesun hmot</t>
  </si>
  <si>
    <t>16</t>
  </si>
  <si>
    <t>998011002</t>
  </si>
  <si>
    <t>Přesun hmot pro budovy zděné v do 12 m</t>
  </si>
  <si>
    <t>-30965839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</si>
  <si>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</si>
  <si>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</si>
  <si>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</si>
  <si>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</si>
  <si>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</si>
  <si>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</si>
  <si>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</si>
  <si>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-1256270213</t>
  </si>
  <si>
    <t>18</t>
  </si>
  <si>
    <t>721173402</t>
  </si>
  <si>
    <t>Potrubí kanalizační z PVC SN 4 svodné DN 125</t>
  </si>
  <si>
    <t>-572595929</t>
  </si>
  <si>
    <t>19</t>
  </si>
  <si>
    <t>721173403</t>
  </si>
  <si>
    <t>Potrubí kanalizační z PVC SN 4 svodné DN 160</t>
  </si>
  <si>
    <t>1614299832</t>
  </si>
  <si>
    <t>20</t>
  </si>
  <si>
    <t>721174024</t>
  </si>
  <si>
    <t>Potrubí kanalizační z PP odpadní DN 75</t>
  </si>
  <si>
    <t>-846426338</t>
  </si>
  <si>
    <t>721174025</t>
  </si>
  <si>
    <t>Potrubí kanalizační z PP odpadní DN 110</t>
  </si>
  <si>
    <t>428288487</t>
  </si>
  <si>
    <t>22</t>
  </si>
  <si>
    <t>721174042</t>
  </si>
  <si>
    <t>Potrubí kanalizační z PP připojovací DN 40</t>
  </si>
  <si>
    <t>-509642429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</si>
  <si>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</si>
  <si>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</si>
  <si>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</si>
  <si>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</si>
  <si>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</si>
  <si>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</si>
  <si>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974211947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</si>
  <si>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</si>
  <si>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</si>
  <si>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</si>
  <si>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</si>
  <si>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</si>
  <si>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</si>
  <si>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-1613775702</t>
  </si>
  <si>
    <t>"1.NP" 5,52</t>
  </si>
  <si>
    <t>25</t>
  </si>
  <si>
    <t>721174045</t>
  </si>
  <si>
    <t>Potrubí kanalizační z PP připojovací DN 110</t>
  </si>
  <si>
    <t>1959121016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</si>
  <si>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</si>
  <si>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</si>
  <si>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</si>
  <si>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</si>
  <si>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</si>
  <si>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</si>
  <si>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</si>
  <si>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1588660510</t>
  </si>
  <si>
    <t>27</t>
  </si>
  <si>
    <t>721194105</t>
  </si>
  <si>
    <t>Vyvedení a upevnění odpadních výpustek DN 50</t>
  </si>
  <si>
    <t>903542962</t>
  </si>
  <si>
    <t>28</t>
  </si>
  <si>
    <t>721194109</t>
  </si>
  <si>
    <t>Vyvedení a upevnění odpadních výpustek DN 100</t>
  </si>
  <si>
    <t>1754078871</t>
  </si>
  <si>
    <t>29</t>
  </si>
  <si>
    <t>721226512</t>
  </si>
  <si>
    <t>Zápachová uzávěrka podomítková pro pračku a myčku DN 50</t>
  </si>
  <si>
    <t>1524976509</t>
  </si>
  <si>
    <t>7+7</t>
  </si>
  <si>
    <t>30</t>
  </si>
  <si>
    <t>721242106</t>
  </si>
  <si>
    <t>Lapač střešních splavenin z PP se zápachovou klapkou a lapacím košem DN 125</t>
  </si>
  <si>
    <t>-1728141376</t>
  </si>
  <si>
    <t>31</t>
  </si>
  <si>
    <t>721273152</t>
  </si>
  <si>
    <t>Hlavice ventilační polypropylen PP DN 75</t>
  </si>
  <si>
    <t>-11598920</t>
  </si>
  <si>
    <t>32</t>
  </si>
  <si>
    <t>721273153</t>
  </si>
  <si>
    <t>Hlavice ventilační polypropylen PP DN 110</t>
  </si>
  <si>
    <t>-815193593</t>
  </si>
  <si>
    <t>5+2</t>
  </si>
  <si>
    <t>33</t>
  </si>
  <si>
    <t>721290111</t>
  </si>
  <si>
    <t>Zkouška těsnosti potrubí kanalizace vodou do DN 125</t>
  </si>
  <si>
    <t>98622744</t>
  </si>
  <si>
    <t>18,92+37,64+110+19,70+40,49+12,79</t>
  </si>
  <si>
    <t>34</t>
  </si>
  <si>
    <t>721290112</t>
  </si>
  <si>
    <t>Zkouška těsnosti potrubí kanalizace vodou do DN 200</t>
  </si>
  <si>
    <t>1188078294</t>
  </si>
  <si>
    <t>722</t>
  </si>
  <si>
    <t>Zdravotechnika - vnitřní vodovod</t>
  </si>
  <si>
    <t>35</t>
  </si>
  <si>
    <t>722174012R</t>
  </si>
  <si>
    <t>Potrubí vodovodní plastové PP-RCT PN 16 D 20 x 2,8 mm</t>
  </si>
  <si>
    <t>1709911121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</si>
  <si>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</si>
  <si>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</si>
  <si>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</si>
  <si>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</si>
  <si>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</si>
  <si>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</si>
  <si>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700478911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</si>
  <si>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</si>
  <si>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</si>
  <si>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</si>
  <si>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</si>
  <si>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</si>
  <si>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</si>
  <si>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29121078</t>
  </si>
  <si>
    <t>"potrubí 1.NP" 7,46</t>
  </si>
  <si>
    <t>38</t>
  </si>
  <si>
    <t>722174015R</t>
  </si>
  <si>
    <t>Potrubí vodovodní plastové PP-RCT PN 16 D 40 x 5,5 mm</t>
  </si>
  <si>
    <t>1987205737</t>
  </si>
  <si>
    <t>"potrubí 1.NP" 8,05</t>
  </si>
  <si>
    <t>39</t>
  </si>
  <si>
    <t>722174087</t>
  </si>
  <si>
    <t>Potrubí vodovodní plastové PE do D 50 mm</t>
  </si>
  <si>
    <t>-594923710</t>
  </si>
  <si>
    <t>40</t>
  </si>
  <si>
    <t>722181221</t>
  </si>
  <si>
    <t>Ochrana vodovodního potrubí přilepenými termoizolačními trubicemi z PE tl do 9 mm DN do 22 mm</t>
  </si>
  <si>
    <t>505562661</t>
  </si>
  <si>
    <t>"studená voda" 16,49+77,07+18,25</t>
  </si>
  <si>
    <t>41</t>
  </si>
  <si>
    <t>722181222</t>
  </si>
  <si>
    <t>Ochrana vodovodního potrubí přilepenými termoizolačními trubicemi z PE tl do 9 mm DN do 45 mm</t>
  </si>
  <si>
    <t>-2094068235</t>
  </si>
  <si>
    <t>"studená voda" 17,03+38,85+13,94</t>
  </si>
  <si>
    <t>42</t>
  </si>
  <si>
    <t>722181232</t>
  </si>
  <si>
    <t>Ochrana vodovodního potrubí přilepenými termoizolačními trubicemi z PE tl do 13 mm DN do 45 mm</t>
  </si>
  <si>
    <t>568571018</t>
  </si>
  <si>
    <t>"studená voda" 7,46+8,05</t>
  </si>
  <si>
    <t>43</t>
  </si>
  <si>
    <t>722181241</t>
  </si>
  <si>
    <t>Ochrana vodovodního potrubí přilepenými termoizolačními trubicemi z PE tl do 20 mm DN do 22 mm</t>
  </si>
  <si>
    <t>-1012586708</t>
  </si>
  <si>
    <t>"teplá voda" 16,04+74,21+15,51</t>
  </si>
  <si>
    <t>44</t>
  </si>
  <si>
    <t>722181252</t>
  </si>
  <si>
    <t>Ochrana vodovodního potrubí přilepenými termoizolačními trubicemi z PE tl do 25 mm DN do 45 mm</t>
  </si>
  <si>
    <t>-892129918</t>
  </si>
  <si>
    <t>"teplá voda" 12,91+22,75+8,83</t>
  </si>
  <si>
    <t>45</t>
  </si>
  <si>
    <t>722220161</t>
  </si>
  <si>
    <t>Nástěnný komplet plastový PPR PN 20 DN 20 x G 1/2</t>
  </si>
  <si>
    <t>soubor</t>
  </si>
  <si>
    <t>-702095784</t>
  </si>
  <si>
    <t>46</t>
  </si>
  <si>
    <t>722232047</t>
  </si>
  <si>
    <t>Kohout kulový přímý G 6/4 PN 42 do 185°C vnitřní závit</t>
  </si>
  <si>
    <t>-1849297286</t>
  </si>
  <si>
    <t>47</t>
  </si>
  <si>
    <t>722290226</t>
  </si>
  <si>
    <t>Zkouška těsnosti vodovodního potrubí závitového do DN 50</t>
  </si>
  <si>
    <t>2119985905</t>
  </si>
  <si>
    <t>141,92+212,88+56,53</t>
  </si>
  <si>
    <t>48</t>
  </si>
  <si>
    <t>722290234</t>
  </si>
  <si>
    <t>Proplach a dezinfekce vodovodního potrubí do DN 80</t>
  </si>
  <si>
    <t>1302368452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</si>
  <si>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</si>
  <si>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</si>
  <si>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</si>
  <si>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</si>
  <si>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</si>
  <si>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397364118</t>
  </si>
  <si>
    <t>6+3</t>
  </si>
  <si>
    <t>50</t>
  </si>
  <si>
    <t>725211603</t>
  </si>
  <si>
    <t>Umyvadlo keramické bílé šířky 600 mm bez krytu na sifon připevněné na stěnu šrouby</t>
  </si>
  <si>
    <t>-1691364251</t>
  </si>
  <si>
    <t>51</t>
  </si>
  <si>
    <t>725211703</t>
  </si>
  <si>
    <t>Umývátko keramické bílé stěnové šířky 450 mm připevněné na stěnu šrouby</t>
  </si>
  <si>
    <t>-71493501</t>
  </si>
  <si>
    <t>52</t>
  </si>
  <si>
    <t>725222116</t>
  </si>
  <si>
    <t>Vana bez armatur výtokových akrylátová se zápachovou uzávěrkou 1700x700 mm</t>
  </si>
  <si>
    <t>1862066399</t>
  </si>
  <si>
    <t>4+1</t>
  </si>
  <si>
    <t>53</t>
  </si>
  <si>
    <t>725241112</t>
  </si>
  <si>
    <t>Vanička sprchová akrylátová čtvercová 900x900 mm</t>
  </si>
  <si>
    <t>1498226211</t>
  </si>
  <si>
    <t>54</t>
  </si>
  <si>
    <t>725244523</t>
  </si>
  <si>
    <t>Zástěna sprchová rohová rámová se skleněnou výplní tl. 4 a 5 mm dveře posuvné dvoudílné vstup z rohu na vaničku 900x900 mm</t>
  </si>
  <si>
    <t>-1920693332</t>
  </si>
  <si>
    <t>55</t>
  </si>
  <si>
    <t>725319111</t>
  </si>
  <si>
    <t>Montáž dřezu ostatních typů - dřez součástí kuchyňské linky</t>
  </si>
  <si>
    <t>-305122209</t>
  </si>
  <si>
    <t>3+4</t>
  </si>
  <si>
    <t>56</t>
  </si>
  <si>
    <t>725813111</t>
  </si>
  <si>
    <t>Ventil rohový bez připojovací trubičky nebo flexi hadičky G 1/2</t>
  </si>
  <si>
    <t>-165082719</t>
  </si>
  <si>
    <t>15*2</t>
  </si>
  <si>
    <t>7*2</t>
  </si>
  <si>
    <t>57</t>
  </si>
  <si>
    <t>725813112</t>
  </si>
  <si>
    <t>Ventil rohový pračkový G 3/4</t>
  </si>
  <si>
    <t>-1823441413</t>
  </si>
  <si>
    <t>58</t>
  </si>
  <si>
    <t>725821325</t>
  </si>
  <si>
    <t>Baterie dřezová stojánková páková s otáčivým kulatým ústím a délkou ramínka 220 mm</t>
  </si>
  <si>
    <t>-749576654</t>
  </si>
  <si>
    <t>59</t>
  </si>
  <si>
    <t>725822611</t>
  </si>
  <si>
    <t>Baterie umyvadlová stojánková páková bez výpusti</t>
  </si>
  <si>
    <t>-341835285</t>
  </si>
  <si>
    <t>60</t>
  </si>
  <si>
    <t>725831313</t>
  </si>
  <si>
    <t>Baterie vanová nástěnná páková s příslušenstvím a pohyblivým držákem</t>
  </si>
  <si>
    <t>-817111524</t>
  </si>
  <si>
    <t>61</t>
  </si>
  <si>
    <t>725841311</t>
  </si>
  <si>
    <t>Baterie sprchová nástěnná pákové, vč.sprchové soupravy</t>
  </si>
  <si>
    <t>-946987273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</si>
  <si>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</si>
  <si>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</si>
  <si>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</si>
  <si>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</si>
  <si>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</si>
  <si>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1645214932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</si>
  <si>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</si>
  <si>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</si>
  <si>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</si>
  <si>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</si>
  <si>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</si>
  <si>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</si>
  <si>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</si>
  <si>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</si>
  <si>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</si>
  <si>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</si>
  <si>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</si>
  <si>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</si>
  <si>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</si>
  <si>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</si>
  <si>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526260876</t>
  </si>
  <si>
    <t>1,00*0,60*(58,00+2,00)</t>
  </si>
  <si>
    <t>-865659451</t>
  </si>
  <si>
    <t>133202011</t>
  </si>
  <si>
    <t>Hloubení šachet ručním nebo pneum nářadím v soudržných horninách tř. 3, plocha výkopu do 4 m2</t>
  </si>
  <si>
    <t>-462927042</t>
  </si>
  <si>
    <t>armaturní šachta</t>
  </si>
  <si>
    <t>2,00*1,50*2,01</t>
  </si>
  <si>
    <t>133202019</t>
  </si>
  <si>
    <t>Příplatek za lepivost u hloubení šachet ručním nebo pneum nářadím v horninách tř. 3</t>
  </si>
  <si>
    <t>1360123753</t>
  </si>
  <si>
    <t>151101201</t>
  </si>
  <si>
    <t>Zřízení příložného pažení stěn výkopu hl do 4 m</t>
  </si>
  <si>
    <t>-537042972</t>
  </si>
  <si>
    <t>(2,00+1,50)*2*2,01</t>
  </si>
  <si>
    <t>151101211</t>
  </si>
  <si>
    <t>Odstranění příložného pažení stěn hl do 4 m</t>
  </si>
  <si>
    <t>-1075598284</t>
  </si>
  <si>
    <t>151101301</t>
  </si>
  <si>
    <t>Zřízení rozepření stěn při pažení příložném hl do 4 m</t>
  </si>
  <si>
    <t>-1919445955</t>
  </si>
  <si>
    <t>151101311</t>
  </si>
  <si>
    <t>Odstranění rozepření stěn při pažení příložném hl do 4 m</t>
  </si>
  <si>
    <t>1180978623</t>
  </si>
  <si>
    <t>554496705</t>
  </si>
  <si>
    <t>6,03</t>
  </si>
  <si>
    <t>-171394446</t>
  </si>
  <si>
    <t>1,00*0,10*(58,00+2,00)</t>
  </si>
  <si>
    <t>1,439*1,139*2,01</t>
  </si>
  <si>
    <t>-1200141008</t>
  </si>
  <si>
    <t>1418314673</t>
  </si>
  <si>
    <t>9,294*1,70</t>
  </si>
  <si>
    <t>1202340714</t>
  </si>
  <si>
    <t>36-21-6</t>
  </si>
  <si>
    <t>6,03-3,294</t>
  </si>
  <si>
    <t>1570240591</t>
  </si>
  <si>
    <t>1,00*0,35*(58,00+2,00)</t>
  </si>
  <si>
    <t>175111109</t>
  </si>
  <si>
    <t>Příplatek k obsypání potrubí za ruční prohození sypaninysítem, uložené do 3 m</t>
  </si>
  <si>
    <t>-1685094106</t>
  </si>
  <si>
    <t>Svislé a kompletní konstrukce</t>
  </si>
  <si>
    <t>388129320</t>
  </si>
  <si>
    <t>Montáž ŽB dílců prefabrikovaných kanálů pro IS uzavřeného profilu hmotnosti do 4 t</t>
  </si>
  <si>
    <t>-1282759309</t>
  </si>
  <si>
    <t>388129720</t>
  </si>
  <si>
    <t>Montáž ŽB krycích desek prefabrikovaných kanálů pro IS hmotnosti do 1 t</t>
  </si>
  <si>
    <t>905346606</t>
  </si>
  <si>
    <t>PFB.1140012</t>
  </si>
  <si>
    <t>Šachty vodoměrné 1439/1139/2001</t>
  </si>
  <si>
    <t>1272459023</t>
  </si>
  <si>
    <t>PFB.1140051</t>
  </si>
  <si>
    <t>Zákrytová deska 144/139/20 ZD1 - D400</t>
  </si>
  <si>
    <t>1426546393</t>
  </si>
  <si>
    <t>Lože pod potrubí otevřený výkop ze štěrkopísku</t>
  </si>
  <si>
    <t>1567339520</t>
  </si>
  <si>
    <t>866211005</t>
  </si>
  <si>
    <t>Montáž potrubí předizolovaného ocelového DN 50 vnějšího průměru D 160 mm</t>
  </si>
  <si>
    <t>710845144</t>
  </si>
  <si>
    <t>866231006</t>
  </si>
  <si>
    <t>Montáž potrubí předizolovaného ocelového DN 65 vnějšího průměru D 180 mm</t>
  </si>
  <si>
    <t>-1708013432</t>
  </si>
  <si>
    <t>867211005</t>
  </si>
  <si>
    <t>Spojka potrubí předizolovaného ocelového DN 50 vnějšího průměru D 160 mm</t>
  </si>
  <si>
    <t>-1968238984</t>
  </si>
  <si>
    <t>867231006</t>
  </si>
  <si>
    <t>Spojka potrubí předizolovaného ocelového DN 65 vnějšího průměru D 180 mm</t>
  </si>
  <si>
    <t>-1994047459</t>
  </si>
  <si>
    <t>552101001</t>
  </si>
  <si>
    <t>Předizolované potrubí Twin 50, 2x50x4.6 /200</t>
  </si>
  <si>
    <t>256</t>
  </si>
  <si>
    <t>64</t>
  </si>
  <si>
    <t>-1950685682</t>
  </si>
  <si>
    <t>58*1,05 'Přepočtené koeficientem množství</t>
  </si>
  <si>
    <t>552101011</t>
  </si>
  <si>
    <t>Předizolované potrubí Twin 63, 2x63x5.8 /200</t>
  </si>
  <si>
    <t>-1172673166</t>
  </si>
  <si>
    <t>2*1,05 'Přepočtené koeficientem množství</t>
  </si>
  <si>
    <t>552101021</t>
  </si>
  <si>
    <t>Domovní přípojka twin 50x4.6/200 (PN6)</t>
  </si>
  <si>
    <t>-1857937333</t>
  </si>
  <si>
    <t>552101031</t>
  </si>
  <si>
    <t>Pryžová koncová zátka, Twin 200, pro 2x40-50-63</t>
  </si>
  <si>
    <t>-1310534324</t>
  </si>
  <si>
    <t>552101041</t>
  </si>
  <si>
    <t>Přechodová spojka 50x4.6-G1 1/4 AG, 6 bar</t>
  </si>
  <si>
    <t>1991853946</t>
  </si>
  <si>
    <t>552101042</t>
  </si>
  <si>
    <t>přechodová spojka 63x5.8-G2 AG, 6 bar</t>
  </si>
  <si>
    <t>730373057</t>
  </si>
  <si>
    <t>552101051</t>
  </si>
  <si>
    <t>podélná spojovací sada 200/175, se dvěma smrštitělnými manžetami</t>
  </si>
  <si>
    <t>1421159344</t>
  </si>
  <si>
    <t>552101061</t>
  </si>
  <si>
    <t>Dvojitá spojka 50x4.6-50x4.6, 6 bar</t>
  </si>
  <si>
    <t>522142042</t>
  </si>
  <si>
    <t>552101071</t>
  </si>
  <si>
    <t>Stěnová průchodka 175/200 (bez odolnosti proti tlakové vodě)</t>
  </si>
  <si>
    <t>1987143045</t>
  </si>
  <si>
    <t>552101081</t>
  </si>
  <si>
    <t>Izolační sada T-kusu 200/175/140</t>
  </si>
  <si>
    <t>1962878025</t>
  </si>
  <si>
    <t>552101091</t>
  </si>
  <si>
    <t>T-kus 40+50, G1 1/4 IG, včetně O-kroužku</t>
  </si>
  <si>
    <t>-972780879</t>
  </si>
  <si>
    <t>552101093</t>
  </si>
  <si>
    <t>hrdlo pro pevný bod 40+50, G1 1/4 IG /R1 1/4 AG, včetně O-kroužku</t>
  </si>
  <si>
    <t>-1645521310</t>
  </si>
  <si>
    <t>892241111</t>
  </si>
  <si>
    <t>Tlaková zkouška vodou potrubí do 80</t>
  </si>
  <si>
    <t>846149762</t>
  </si>
  <si>
    <t>58,00+2,00</t>
  </si>
  <si>
    <t>-703355299</t>
  </si>
  <si>
    <t>998276101</t>
  </si>
  <si>
    <t>Přesun hmot pro trubní vedení z trub z plastických hmot otevřený výkop</t>
  </si>
  <si>
    <t>-1023800959</t>
  </si>
  <si>
    <t>713</t>
  </si>
  <si>
    <t>Izolace tepelné</t>
  </si>
  <si>
    <t>713463131</t>
  </si>
  <si>
    <t>Montáž izolace tepelné potrubí potrubními pouzdry bez úpravy slepenými 1x tl izolace do 25 mm</t>
  </si>
  <si>
    <t>1971039031</t>
  </si>
  <si>
    <t>55+15</t>
  </si>
  <si>
    <t>713463132</t>
  </si>
  <si>
    <t>Montáž izolace tepelné potrubí potrubními pouzdry bez úpravy slepenými 1x tl izolace do 50 mm</t>
  </si>
  <si>
    <t>-186834164</t>
  </si>
  <si>
    <t>15,00*2+55</t>
  </si>
  <si>
    <t>63154400</t>
  </si>
  <si>
    <t>pouzdro izolační potrubní max. 400 °C 18/25 mm</t>
  </si>
  <si>
    <t>-1267987770</t>
  </si>
  <si>
    <t>55*1,1 'Přepočtené koeficientem množství</t>
  </si>
  <si>
    <t>63154401</t>
  </si>
  <si>
    <t>pouzdro izolační potrubní max. 400 °C 28/25 mm</t>
  </si>
  <si>
    <t>2059738744</t>
  </si>
  <si>
    <t>15*1,1 'Přepočtené koeficientem množství</t>
  </si>
  <si>
    <t>63154422</t>
  </si>
  <si>
    <t>pouzdro izolační potrubní max. 400 °C 35/30 mm</t>
  </si>
  <si>
    <t>-1199427629</t>
  </si>
  <si>
    <t>63154423</t>
  </si>
  <si>
    <t>pouzdro izolační potrubní max. 400 °C 42/30 mm</t>
  </si>
  <si>
    <t>-488565567</t>
  </si>
  <si>
    <t>63154439</t>
  </si>
  <si>
    <t>pouzdro izolační potrubní max. 400 °C 54/30 mm</t>
  </si>
  <si>
    <t>238065835</t>
  </si>
  <si>
    <t>998713202</t>
  </si>
  <si>
    <t>Přesun hmot procentní pro izolace tepelné v objektech v do 12 m</t>
  </si>
  <si>
    <t>%</t>
  </si>
  <si>
    <t>1703417589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</si>
  <si>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</si>
  <si>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</si>
  <si>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</si>
  <si>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</si>
  <si>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-845317449</t>
  </si>
  <si>
    <t>484301151</t>
  </si>
  <si>
    <t>Bytová stanice pro decentralizovanou přípravu teplé vody s jedním směšovaným okruhem vytápění 19 l/min</t>
  </si>
  <si>
    <t>1514866346</t>
  </si>
  <si>
    <t>484301161</t>
  </si>
  <si>
    <t>Připojovací set kulových kohoutů</t>
  </si>
  <si>
    <t>-926491506</t>
  </si>
  <si>
    <t>484301162</t>
  </si>
  <si>
    <t>Podomítková skříň CP</t>
  </si>
  <si>
    <t>-1554523384</t>
  </si>
  <si>
    <t>484301163</t>
  </si>
  <si>
    <t>Prostorový termostat 230V</t>
  </si>
  <si>
    <t>-816520691</t>
  </si>
  <si>
    <t>998732202</t>
  </si>
  <si>
    <t>Přesun hmot procentní pro strojovny v objektech v do 12 m</t>
  </si>
  <si>
    <t>575146635</t>
  </si>
  <si>
    <t>733</t>
  </si>
  <si>
    <t>Ústřední vytápění - rozvodné potrubí</t>
  </si>
  <si>
    <t>733322221R</t>
  </si>
  <si>
    <t>Potrubí plastohliníkové D 16x2,0, vč.tvarovek a montáže</t>
  </si>
  <si>
    <t>-448606330</t>
  </si>
  <si>
    <t>733322223R</t>
  </si>
  <si>
    <t>Potrubí plastohliníkové D 25x2,5, vč.tvarovek a montáže</t>
  </si>
  <si>
    <t>1783340544</t>
  </si>
  <si>
    <t>733322224R</t>
  </si>
  <si>
    <t>Potrubí plastohliníkové D 32x3,0, vč.tvarovek a montáže</t>
  </si>
  <si>
    <t>-977581771</t>
  </si>
  <si>
    <t>733322225R</t>
  </si>
  <si>
    <t>Potrubí plastohliníkové D 40x4,0, vč.tvarovek a montáže</t>
  </si>
  <si>
    <t>1110184148</t>
  </si>
  <si>
    <t>733322226R</t>
  </si>
  <si>
    <t>Potrubí plastohliníkové D 50x4,5, vč.tvarovek a montáže</t>
  </si>
  <si>
    <t>-2075935604</t>
  </si>
  <si>
    <t>733391101</t>
  </si>
  <si>
    <t>Zkouška těsnosti potrubí plastové do D 32x3,0</t>
  </si>
  <si>
    <t>680545685</t>
  </si>
  <si>
    <t>2880</t>
  </si>
  <si>
    <t>55+15+55</t>
  </si>
  <si>
    <t>733391102</t>
  </si>
  <si>
    <t>Zkouška těsnosti potrubí plastové do D 50x4,6</t>
  </si>
  <si>
    <t>1332078514</t>
  </si>
  <si>
    <t>15+15</t>
  </si>
  <si>
    <t>998733202</t>
  </si>
  <si>
    <t>Přesun hmot procentní pro rozvody potrubí v objektech v do 12 m</t>
  </si>
  <si>
    <t>362900826</t>
  </si>
  <si>
    <t>734</t>
  </si>
  <si>
    <t>Ústřední vytápění - armatury</t>
  </si>
  <si>
    <t>734209113</t>
  </si>
  <si>
    <t>Montáž armatury závitové s dvěma závity G 1/2</t>
  </si>
  <si>
    <t>926623407</t>
  </si>
  <si>
    <t>63</t>
  </si>
  <si>
    <t>6000052489</t>
  </si>
  <si>
    <t>Vyvažovací ventil STAD DN 15 s vypouštěním PN25</t>
  </si>
  <si>
    <t>-127856877</t>
  </si>
  <si>
    <t>6000052589</t>
  </si>
  <si>
    <t>Ventil STAP DN 15</t>
  </si>
  <si>
    <t>743903307</t>
  </si>
  <si>
    <t>65</t>
  </si>
  <si>
    <t>734211120</t>
  </si>
  <si>
    <t>Ventil závitový odvzdušňovací G 1/2 PN 14 do 120°C automatický</t>
  </si>
  <si>
    <t>2043960391</t>
  </si>
  <si>
    <t>66</t>
  </si>
  <si>
    <t>734221682</t>
  </si>
  <si>
    <t>Termostatická hlavice kapalinová PN 10 do 110°C otopných těles VK</t>
  </si>
  <si>
    <t>-802778891</t>
  </si>
  <si>
    <t>67</t>
  </si>
  <si>
    <t>734261402</t>
  </si>
  <si>
    <t>Armatura připojovací rohová G 1/2x18 PN 10 do 110°C radiátorů typu VK - H šroubení</t>
  </si>
  <si>
    <t>-1464355501</t>
  </si>
  <si>
    <t>68</t>
  </si>
  <si>
    <t>734291123</t>
  </si>
  <si>
    <t>Kohout plnící a vypouštěcí G 1/2 PN 10 do 90°C závitový</t>
  </si>
  <si>
    <t>-1549390256</t>
  </si>
  <si>
    <t>69</t>
  </si>
  <si>
    <t>734292714</t>
  </si>
  <si>
    <t>Kohout kulový přímý G 3/4 PN 42 do 185°C vnitřní závit</t>
  </si>
  <si>
    <t>52629940</t>
  </si>
  <si>
    <t>70</t>
  </si>
  <si>
    <t>998734202</t>
  </si>
  <si>
    <t>Přesun hmot procentní pro armatury v objektech v do 12 m</t>
  </si>
  <si>
    <t>498489889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</si>
  <si>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</si>
  <si>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</si>
  <si>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</si>
  <si>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</si>
  <si>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</si>
  <si>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-1011585203</t>
  </si>
  <si>
    <t>72</t>
  </si>
  <si>
    <t>735152557</t>
  </si>
  <si>
    <t>Otopné těleso panelové VK dvoudeskové 2 přídavné přestupní plochy výška/délka 500/1000mm výkon 1452W</t>
  </si>
  <si>
    <t>1606217538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</si>
  <si>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</si>
  <si>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</si>
  <si>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</si>
  <si>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-162662859</t>
  </si>
  <si>
    <t>74</t>
  </si>
  <si>
    <t>735511027</t>
  </si>
  <si>
    <t>Podlahové vytápění - systémová deska s kombinovanou tepelnou a kročejovou izolací, vč.oboustranného pásu pro spojování desek</t>
  </si>
  <si>
    <t>-451583540</t>
  </si>
  <si>
    <t>75</t>
  </si>
  <si>
    <t>735511062</t>
  </si>
  <si>
    <t>Podlahové vytápění - obvodový dilatační pás samolepící s folií</t>
  </si>
  <si>
    <t>-1783950186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</si>
  <si>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</si>
  <si>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</si>
  <si>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</si>
  <si>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-1216591415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</si>
  <si>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</si>
  <si>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</si>
  <si>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</si>
  <si>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1054213693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</si>
  <si>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</si>
  <si>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</si>
  <si>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</si>
  <si>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-1838888701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</si>
  <si>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</si>
  <si>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</si>
  <si>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</si>
  <si>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1511142429</t>
  </si>
  <si>
    <t>80</t>
  </si>
  <si>
    <t>735511101R</t>
  </si>
  <si>
    <t>Skříň rozdělovače, pod omítku UFH1, 550x760x110 mm</t>
  </si>
  <si>
    <t>-2043409737</t>
  </si>
  <si>
    <t>81</t>
  </si>
  <si>
    <t>735511102R</t>
  </si>
  <si>
    <t>Skříň rozdělovače, pod omítku UFH2, 700x760x110 mm</t>
  </si>
  <si>
    <t>-229044456</t>
  </si>
  <si>
    <t>82</t>
  </si>
  <si>
    <t>735511103R</t>
  </si>
  <si>
    <t>Skříň rozdělovače, pod omítku UFH3, 850x760x110 mm</t>
  </si>
  <si>
    <t>1425709035</t>
  </si>
  <si>
    <t>83</t>
  </si>
  <si>
    <t>735511138</t>
  </si>
  <si>
    <t>Podlahové vytápění - svěrné šroubení se závitem EK 3/4" pro připojení potrubí 17x2,0 mm</t>
  </si>
  <si>
    <t>538053813</t>
  </si>
  <si>
    <t>84</t>
  </si>
  <si>
    <t>998735202</t>
  </si>
  <si>
    <t>Přesun hmot procentní pro otopná tělesa v objektech v do 12 m</t>
  </si>
  <si>
    <t>1376924866</t>
  </si>
  <si>
    <t>Práce a dodávky M</t>
  </si>
  <si>
    <t>85</t>
  </si>
  <si>
    <t>230120043</t>
  </si>
  <si>
    <t>Čištění potrubí profukováním nebo proplachováním DN 50</t>
  </si>
  <si>
    <t>43717527</t>
  </si>
  <si>
    <t>86</t>
  </si>
  <si>
    <t>230120044</t>
  </si>
  <si>
    <t>Čištění potrubí profukováním nebo proplachováním DN 65</t>
  </si>
  <si>
    <t>-273040418</t>
  </si>
  <si>
    <t>OST</t>
  </si>
  <si>
    <t>87</t>
  </si>
  <si>
    <t>OST01</t>
  </si>
  <si>
    <t>Napuštění a propláchnutí systému, topná zkouška</t>
  </si>
  <si>
    <t>hod</t>
  </si>
  <si>
    <t>262144</t>
  </si>
  <si>
    <t>-2128835134</t>
  </si>
  <si>
    <t>VRN</t>
  </si>
  <si>
    <t>Vedlejší rozpočtové náklady</t>
  </si>
  <si>
    <t>VRN1</t>
  </si>
  <si>
    <t>Průzkumné, geodetické a projektové práce</t>
  </si>
  <si>
    <t>88</t>
  </si>
  <si>
    <t>012103000</t>
  </si>
  <si>
    <t>Geodetické práce před výstavbou</t>
  </si>
  <si>
    <t>soub</t>
  </si>
  <si>
    <t>1024</t>
  </si>
  <si>
    <t>1400250985</t>
  </si>
  <si>
    <t>89</t>
  </si>
  <si>
    <t>012303000</t>
  </si>
  <si>
    <t>Geodetické práce po výstavbě</t>
  </si>
  <si>
    <t>433563788</t>
  </si>
  <si>
    <t>VRN4</t>
  </si>
  <si>
    <t>Inženýrská činnost</t>
  </si>
  <si>
    <t>90</t>
  </si>
  <si>
    <t>045002000</t>
  </si>
  <si>
    <t>Kompletační a koordinační činnost</t>
  </si>
  <si>
    <t>1607717844</t>
  </si>
  <si>
    <t>IO 01 - Vodovodní přípojka</t>
  </si>
  <si>
    <t>621478557</t>
  </si>
  <si>
    <t>vodovodní přípojka</t>
  </si>
  <si>
    <t>0,80*1,60*8,00</t>
  </si>
  <si>
    <t>rozšíření pro armaturní šachtu</t>
  </si>
  <si>
    <t>2,00*2,00*1,80</t>
  </si>
  <si>
    <t>771090283</t>
  </si>
  <si>
    <t>1511441272</t>
  </si>
  <si>
    <t>1,60*8,00*2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</si>
  <si>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</si>
  <si>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</si>
  <si>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</si>
  <si>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</si>
  <si>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</si>
  <si>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</si>
  <si>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</si>
  <si>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</si>
  <si>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</si>
  <si>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</si>
  <si>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</si>
  <si>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17,44-4,561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</si>
  <si>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</si>
  <si>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</si>
  <si>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</si>
  <si>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</si>
  <si>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</si>
  <si>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</si>
  <si>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</si>
  <si>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</si>
  <si>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</si>
  <si>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</si>
  <si>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</si>
  <si>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</si>
  <si>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</si>
  <si>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</si>
  <si>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</si>
  <si>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</si>
  <si>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</si>
  <si>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</si>
  <si>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</si>
  <si>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</si>
  <si>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</si>
  <si>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</si>
  <si>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</si>
  <si>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</si>
  <si>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</si>
  <si>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</si>
  <si>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</si>
  <si>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</si>
  <si>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</si>
  <si>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</si>
  <si>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</si>
  <si>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</si>
  <si>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</si>
  <si>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</si>
  <si>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</si>
  <si>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</si>
  <si>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</si>
  <si>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</si>
  <si>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</si>
  <si>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</si>
  <si>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</si>
  <si>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</si>
  <si>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</si>
  <si>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</si>
  <si>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</si>
  <si>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</si>
  <si>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</si>
  <si>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</si>
  <si>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</si>
  <si>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</si>
  <si>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</si>
  <si>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</si>
  <si>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</si>
  <si>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</si>
  <si>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</si>
  <si>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</si>
  <si>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</si>
  <si>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</si>
  <si>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</si>
  <si>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</si>
  <si>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</si>
  <si>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</si>
  <si>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</si>
  <si>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</si>
  <si>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</si>
  <si>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</si>
  <si>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</si>
  <si>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</si>
  <si>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</si>
  <si>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</si>
  <si>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</si>
  <si>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</si>
  <si>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</si>
  <si>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</si>
  <si>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</si>
  <si>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</si>
  <si>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</si>
  <si>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</si>
  <si>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1912968233</t>
  </si>
  <si>
    <t>113107442</t>
  </si>
  <si>
    <t>Odstranění podkladu živičných tl 100 mm při překopech strojně pl do 15 m2</t>
  </si>
  <si>
    <t>1187650184</t>
  </si>
  <si>
    <t>0,80*5,00</t>
  </si>
  <si>
    <t>113202111</t>
  </si>
  <si>
    <t>Vytrhání obrub krajníků obrubníků stojatých</t>
  </si>
  <si>
    <t>-1021774160</t>
  </si>
  <si>
    <t>2,00*2</t>
  </si>
  <si>
    <t>119001402</t>
  </si>
  <si>
    <t>Dočasné zajištění potrubí ocelového nebo litinového DN do 500 mm</t>
  </si>
  <si>
    <t>-34640059</t>
  </si>
  <si>
    <t>119001405</t>
  </si>
  <si>
    <t>Dočasné zajištění potrubí z PE DN do 200 mm</t>
  </si>
  <si>
    <t>-1291367199</t>
  </si>
  <si>
    <t>119001421</t>
  </si>
  <si>
    <t>Dočasné zajištění kabelů a kabelových tratí ze 3 volně ložených kabelů</t>
  </si>
  <si>
    <t>-1589858512</t>
  </si>
  <si>
    <t>120001101</t>
  </si>
  <si>
    <t>Příplatek za ztížení odkopávky nebo prokkopávky v blízkosti inženýrských sítí</t>
  </si>
  <si>
    <t>2106810768</t>
  </si>
  <si>
    <t>23,143*0,30</t>
  </si>
  <si>
    <t>1947241926</t>
  </si>
  <si>
    <t>0,80*(0,91+1,66)/2*8,76</t>
  </si>
  <si>
    <t>0,80*(0,85+1,30)/2*18,30</t>
  </si>
  <si>
    <t>"odpočet konstrukce komunikace" -0,80*0,40*5,00</t>
  </si>
  <si>
    <t>1052247403</t>
  </si>
  <si>
    <t>1840426246</t>
  </si>
  <si>
    <t>uvažováno pažení od hl.výkopu 1,30 m</t>
  </si>
  <si>
    <t>2,00*(1,30+1,66)/2*2</t>
  </si>
  <si>
    <t>862988705</t>
  </si>
  <si>
    <t>1330672248</t>
  </si>
  <si>
    <t>0,80*(1,00+1,66)/2*4,51</t>
  </si>
  <si>
    <t>0,80*(1,00+1,23)/2*4,00</t>
  </si>
  <si>
    <t>-2083915077</t>
  </si>
  <si>
    <t>3,6+9,742+2,165</t>
  </si>
  <si>
    <t>-1614054890</t>
  </si>
  <si>
    <t>-210492535</t>
  </si>
  <si>
    <t>15,507*1,60</t>
  </si>
  <si>
    <t>-675009963</t>
  </si>
  <si>
    <t>zásypy kamenivem v komunikaci</t>
  </si>
  <si>
    <t>0,80*0,90*5,00</t>
  </si>
  <si>
    <t>58343930</t>
  </si>
  <si>
    <t>kamenivo drcené hrubé frakce 16-32</t>
  </si>
  <si>
    <t>-340619751</t>
  </si>
  <si>
    <t>3,6*2 'Přepočtené koeficientem množství</t>
  </si>
  <si>
    <t>174101101a</t>
  </si>
  <si>
    <t>Zásyp jam, šachet rýh nebo kolem objektů sypaninou se zhutněním - zeminou</t>
  </si>
  <si>
    <t>-1185720529</t>
  </si>
  <si>
    <t>-(3,6+9,742+2,165)</t>
  </si>
  <si>
    <t>175151101</t>
  </si>
  <si>
    <t>Obsypání potrubí strojně sypaninou bez prohození, uloženou do 3 m</t>
  </si>
  <si>
    <t>-762932083</t>
  </si>
  <si>
    <t>0,80*0,45*(8,76+18,30)</t>
  </si>
  <si>
    <t>58337344</t>
  </si>
  <si>
    <t>štěrkopísek frakce 0/32</t>
  </si>
  <si>
    <t>781026244</t>
  </si>
  <si>
    <t>9,742*2 'Přepočtené koeficientem množství</t>
  </si>
  <si>
    <t>451572111</t>
  </si>
  <si>
    <t>Lože pod potrubí otevřený výkop z kameniva drobného těženého</t>
  </si>
  <si>
    <t>-1039409630</t>
  </si>
  <si>
    <t>0,80*0,10*(8,76+18,30)</t>
  </si>
  <si>
    <t>Komunikace pozemní</t>
  </si>
  <si>
    <t>566901132</t>
  </si>
  <si>
    <t>Vyspravení podkladu po překopech ing sítí plochy do 15 m2 štěrkodrtí tl. 150 mm</t>
  </si>
  <si>
    <t>-1604951748</t>
  </si>
  <si>
    <t>566901142</t>
  </si>
  <si>
    <t>Vyspravení podkladu po překopech ing sítí plochy do 15 m2 kamenivem hrubým drceným tl. 150 mm</t>
  </si>
  <si>
    <t>1425457009</t>
  </si>
  <si>
    <t>572340111</t>
  </si>
  <si>
    <t>Vyspravení krytu komunikací po překopech plochy do 15 m2 asfaltovým betonem ACO (AB) tl 50 mm, 2 vrstvy</t>
  </si>
  <si>
    <t>-1332826485</t>
  </si>
  <si>
    <t>4,000*2</t>
  </si>
  <si>
    <t>817314111R</t>
  </si>
  <si>
    <t>Napojení potrubí DN 150 na stávající šachty a trouby</t>
  </si>
  <si>
    <t>2114124330</t>
  </si>
  <si>
    <t>871315221</t>
  </si>
  <si>
    <t>Kanalizační potrubí z tvrdého PVC jednovrstvé tuhost třídy SN8 DN 160</t>
  </si>
  <si>
    <t>-318095803</t>
  </si>
  <si>
    <t>877315211</t>
  </si>
  <si>
    <t>Montáž tvarovek z tvrdého PVC-systém KG nebo z polypropylenu-systém KG 2000 jednoosé DN 160</t>
  </si>
  <si>
    <t>-987996550</t>
  </si>
  <si>
    <t>28611359</t>
  </si>
  <si>
    <t>koleno kanalizace PVC KG 160x15°</t>
  </si>
  <si>
    <t>-822282565</t>
  </si>
  <si>
    <t>894812311</t>
  </si>
  <si>
    <t>Revizní a čistící šachta z PP typ DN 600/160 šachtové dno průtočné</t>
  </si>
  <si>
    <t>-1167989932</t>
  </si>
  <si>
    <t>894812332</t>
  </si>
  <si>
    <t>Revizní a čistící šachta z PP DN 600 šachtová roura korugovaná světlé hloubky 2000 mm</t>
  </si>
  <si>
    <t>-1283175642</t>
  </si>
  <si>
    <t>894812339</t>
  </si>
  <si>
    <t>Příplatek k rourám revizní a čistící šachty z PP DN 600 za uříznutí šachtové roury</t>
  </si>
  <si>
    <t>-1764429811</t>
  </si>
  <si>
    <t>894812357</t>
  </si>
  <si>
    <t>Revizní a čistící šachta z PP DN 600 poklop litinový pro třídu zatížení B125 s teleskopickým adaptérem</t>
  </si>
  <si>
    <t>-1273600772</t>
  </si>
  <si>
    <t>Ostatní konstrukce a práce, bourání</t>
  </si>
  <si>
    <t>916131213</t>
  </si>
  <si>
    <t>Osazení silničního obrubníku betonového stojatého s boční opěrou do lože z betonu prostého</t>
  </si>
  <si>
    <t>-1905387214</t>
  </si>
  <si>
    <t>59217031</t>
  </si>
  <si>
    <t>obrubník betonový silniční 1000x150x250mm</t>
  </si>
  <si>
    <t>1066800244</t>
  </si>
  <si>
    <t>4*1,01 'Přepočtené koeficientem množství</t>
  </si>
  <si>
    <t>919735112</t>
  </si>
  <si>
    <t>Řezání stávajícího živičného krytu hl do 100 mm</t>
  </si>
  <si>
    <t>-1632755429</t>
  </si>
  <si>
    <t>5*2</t>
  </si>
  <si>
    <t>997</t>
  </si>
  <si>
    <t>Přesun sutě</t>
  </si>
  <si>
    <t>997221551</t>
  </si>
  <si>
    <t>Vodorovná doprava suti ze sypkých materiálů do 1 km</t>
  </si>
  <si>
    <t>582877923</t>
  </si>
  <si>
    <t>997221559</t>
  </si>
  <si>
    <t>Příplatek ZKD 1 km u vodorovné dopravy suti ze sypkých materiálů</t>
  </si>
  <si>
    <t>837201320</t>
  </si>
  <si>
    <t>2,64*9 'Přepočtené koeficientem množství</t>
  </si>
  <si>
    <t>997221571</t>
  </si>
  <si>
    <t>Vodorovná doprava vybouraných hmot do 1 km</t>
  </si>
  <si>
    <t>1435573300</t>
  </si>
  <si>
    <t>997221579</t>
  </si>
  <si>
    <t>Příplatek ZKD 1 km u vodorovné dopravy vybouraných hmot</t>
  </si>
  <si>
    <t>720379567</t>
  </si>
  <si>
    <t>0,82*9 'Přepočtené koeficientem množství</t>
  </si>
  <si>
    <t>997221815</t>
  </si>
  <si>
    <t>Poplatek za uložení na skládce (skládkovné) stavebního odpadu betonového kód odpadu 170 101</t>
  </si>
  <si>
    <t>-860352005</t>
  </si>
  <si>
    <t>997221845</t>
  </si>
  <si>
    <t>Poplatek za uložení na skládce (skládkovné) odpadu asfaltového bez dehtu kód odpadu 170 302</t>
  </si>
  <si>
    <t>1843290140</t>
  </si>
  <si>
    <t>997221855</t>
  </si>
  <si>
    <t>Poplatek za uložení na skládce (skládkovné) zeminy a kameniva kód odpadu 170 504</t>
  </si>
  <si>
    <t>1940192173</t>
  </si>
  <si>
    <t>-467648101</t>
  </si>
  <si>
    <t>23-M</t>
  </si>
  <si>
    <t>Montáže potrubí</t>
  </si>
  <si>
    <t>230200120R</t>
  </si>
  <si>
    <t>Nasunutí potrubní sekce DN 150 do chráničky, vč.vystředění a utěsnění konců</t>
  </si>
  <si>
    <t>-2144047758</t>
  </si>
  <si>
    <t>DSA.0001970.URS</t>
  </si>
  <si>
    <t>manžeta chráničky vč. upínací pásky, rozměr 160x220 mm, DN 150 x 200</t>
  </si>
  <si>
    <t>128</t>
  </si>
  <si>
    <t>10978487</t>
  </si>
  <si>
    <t>230205141</t>
  </si>
  <si>
    <t>Montáž potrubí plastového svařovaného na tupo nebo elektrospojkou dn 225 mm en 8,6 mm</t>
  </si>
  <si>
    <t>781093681</t>
  </si>
  <si>
    <t>PPL.K225086006HCL</t>
  </si>
  <si>
    <t>Trubka 225X8,6 6m HDPE</t>
  </si>
  <si>
    <t>-1149491295</t>
  </si>
  <si>
    <t>3,5*1,03 'Přepočtené koeficientem množství</t>
  </si>
  <si>
    <t>PPV</t>
  </si>
  <si>
    <t>Podíl přidružených výkonů</t>
  </si>
  <si>
    <t>1212591552</t>
  </si>
  <si>
    <t>858784604</t>
  </si>
  <si>
    <t>-620439100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</si>
</sst>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7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3" t="s">
        <v>13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5" t="s">
        <v>15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>
        <f>ROUND(AG94,2)</f>
        <v>0</v>
      </c>
      <c r="AL26" s="228"/>
      <c r="AM26" s="228"/>
      <c r="AN26" s="228"/>
      <c r="AO26" s="22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9" t="s">
        <v>35</v>
      </c>
      <c r="M28" s="229"/>
      <c r="N28" s="229"/>
      <c r="O28" s="229"/>
      <c r="P28" s="229"/>
      <c r="Q28" s="30"/>
      <c r="R28" s="30"/>
      <c r="S28" s="30"/>
      <c r="T28" s="30"/>
      <c r="U28" s="30"/>
      <c r="V28" s="30"/>
      <c r="W28" s="229" t="s">
        <v>36</v>
      </c>
      <c r="X28" s="229"/>
      <c r="Y28" s="229"/>
      <c r="Z28" s="229"/>
      <c r="AA28" s="229"/>
      <c r="AB28" s="229"/>
      <c r="AC28" s="229"/>
      <c r="AD28" s="229"/>
      <c r="AE28" s="229"/>
      <c r="AF28" s="30"/>
      <c r="AG28" s="30"/>
      <c r="AH28" s="30"/>
      <c r="AI28" s="30"/>
      <c r="AJ28" s="30"/>
      <c r="AK28" s="229" t="s">
        <v>37</v>
      </c>
      <c r="AL28" s="229"/>
      <c r="AM28" s="229"/>
      <c r="AN28" s="229"/>
      <c r="AO28" s="229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32">
        <v>0.21</v>
      </c>
      <c r="M29" s="231"/>
      <c r="N29" s="231"/>
      <c r="O29" s="231"/>
      <c r="P29" s="23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0</v>
      </c>
      <c r="AL29" s="231"/>
      <c r="AM29" s="231"/>
      <c r="AN29" s="231"/>
      <c r="AO29" s="231"/>
      <c r="AR29" s="35"/>
    </row>
    <row r="30" spans="1:71" s="3" customFormat="1" ht="14.45" customHeight="1">
      <c r="B30" s="35"/>
      <c r="F30" s="27" t="s">
        <v>40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5"/>
    </row>
    <row r="31" spans="1:71" s="3" customFormat="1" ht="14.45" hidden="1" customHeight="1">
      <c r="B31" s="35"/>
      <c r="F31" s="27" t="s">
        <v>41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5"/>
    </row>
    <row r="32" spans="1:71" s="3" customFormat="1" ht="14.45" hidden="1" customHeight="1">
      <c r="B32" s="35"/>
      <c r="F32" s="27" t="s">
        <v>42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5"/>
    </row>
    <row r="33" spans="1:57" s="3" customFormat="1" ht="14.45" hidden="1" customHeight="1">
      <c r="B33" s="35"/>
      <c r="F33" s="27" t="s">
        <v>43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6" t="s">
        <v>46</v>
      </c>
      <c r="Y35" s="234"/>
      <c r="Z35" s="234"/>
      <c r="AA35" s="234"/>
      <c r="AB35" s="234"/>
      <c r="AC35" s="38"/>
      <c r="AD35" s="38"/>
      <c r="AE35" s="38"/>
      <c r="AF35" s="38"/>
      <c r="AG35" s="38"/>
      <c r="AH35" s="38"/>
      <c r="AI35" s="38"/>
      <c r="AJ35" s="38"/>
      <c r="AK35" s="233">
        <f>SUM(AK26:AK33)</f>
        <v>0</v>
      </c>
      <c r="AL35" s="234"/>
      <c r="AM35" s="234"/>
      <c r="AN35" s="234"/>
      <c r="AO35" s="23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SWHG_1909</v>
      </c>
      <c r="AR84" s="49"/>
    </row>
    <row r="85" spans="1:91" s="5" customFormat="1" ht="36.950000000000003" customHeight="1">
      <c r="B85" s="50"/>
      <c r="C85" s="51" t="s">
        <v>14</v>
      </c>
      <c r="L85" s="200" t="str">
        <f>K6</f>
        <v>Bytový dům čp.383, Červená kolonie na ulici Okružní v Bohumíně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2" t="str">
        <f>IF(AN8= "","",AN8)</f>
        <v>2. 10. 2019</v>
      </c>
      <c r="AN87" s="20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3" t="str">
        <f>IF(E17="","",E17)</f>
        <v>S WHG s.r.o.</v>
      </c>
      <c r="AN89" s="204"/>
      <c r="AO89" s="204"/>
      <c r="AP89" s="204"/>
      <c r="AQ89" s="30"/>
      <c r="AR89" s="31"/>
      <c r="AS89" s="205" t="s">
        <v>54</v>
      </c>
      <c r="AT89" s="20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3" t="str">
        <f>IF(E20="","",E20)</f>
        <v xml:space="preserve"> </v>
      </c>
      <c r="AN90" s="204"/>
      <c r="AO90" s="204"/>
      <c r="AP90" s="204"/>
      <c r="AQ90" s="30"/>
      <c r="AR90" s="31"/>
      <c r="AS90" s="207"/>
      <c r="AT90" s="20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7"/>
      <c r="AT91" s="20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9" t="s">
        <v>55</v>
      </c>
      <c r="D92" s="210"/>
      <c r="E92" s="210"/>
      <c r="F92" s="210"/>
      <c r="G92" s="210"/>
      <c r="H92" s="58"/>
      <c r="I92" s="211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3" t="s">
        <v>57</v>
      </c>
      <c r="AH92" s="210"/>
      <c r="AI92" s="210"/>
      <c r="AJ92" s="210"/>
      <c r="AK92" s="210"/>
      <c r="AL92" s="210"/>
      <c r="AM92" s="210"/>
      <c r="AN92" s="211" t="s">
        <v>58</v>
      </c>
      <c r="AO92" s="210"/>
      <c r="AP92" s="21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0</v>
      </c>
      <c r="AO94" s="222"/>
      <c r="AP94" s="222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1938.2764400000001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6" t="s">
        <v>78</v>
      </c>
      <c r="E95" s="216"/>
      <c r="F95" s="216"/>
      <c r="G95" s="216"/>
      <c r="H95" s="216"/>
      <c r="I95" s="79"/>
      <c r="J95" s="216" t="s">
        <v>79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ROUND(SUM(AG96:AG99),2)</f>
        <v>0</v>
      </c>
      <c r="AH95" s="215"/>
      <c r="AI95" s="215"/>
      <c r="AJ95" s="215"/>
      <c r="AK95" s="215"/>
      <c r="AL95" s="215"/>
      <c r="AM95" s="215"/>
      <c r="AN95" s="214">
        <f t="shared" si="0"/>
        <v>0</v>
      </c>
      <c r="AO95" s="215"/>
      <c r="AP95" s="215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1938.2764400000001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8" t="s">
        <v>84</v>
      </c>
      <c r="F96" s="218"/>
      <c r="G96" s="218"/>
      <c r="H96" s="218"/>
      <c r="I96" s="218"/>
      <c r="J96" s="10"/>
      <c r="K96" s="218" t="s">
        <v>85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'D.1.4.1 - Zdravotně techn...'!J32</f>
        <v>0</v>
      </c>
      <c r="AH96" s="220"/>
      <c r="AI96" s="220"/>
      <c r="AJ96" s="220"/>
      <c r="AK96" s="220"/>
      <c r="AL96" s="220"/>
      <c r="AM96" s="220"/>
      <c r="AN96" s="219">
        <f t="shared" si="0"/>
        <v>0</v>
      </c>
      <c r="AO96" s="220"/>
      <c r="AP96" s="220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8" t="s">
        <v>89</v>
      </c>
      <c r="F97" s="218"/>
      <c r="G97" s="218"/>
      <c r="H97" s="218"/>
      <c r="I97" s="218"/>
      <c r="J97" s="10"/>
      <c r="K97" s="218" t="s">
        <v>90</v>
      </c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'D.1.4.4 - Vytápění'!J32</f>
        <v>0</v>
      </c>
      <c r="AH97" s="220"/>
      <c r="AI97" s="220"/>
      <c r="AJ97" s="220"/>
      <c r="AK97" s="220"/>
      <c r="AL97" s="220"/>
      <c r="AM97" s="220"/>
      <c r="AN97" s="219">
        <f t="shared" si="0"/>
        <v>0</v>
      </c>
      <c r="AO97" s="220"/>
      <c r="AP97" s="220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8" t="s">
        <v>92</v>
      </c>
      <c r="F98" s="218"/>
      <c r="G98" s="218"/>
      <c r="H98" s="218"/>
      <c r="I98" s="218"/>
      <c r="J98" s="10"/>
      <c r="K98" s="218" t="s">
        <v>93</v>
      </c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9">
        <f>'IO 01 - Vodovodní přípojka'!J32</f>
        <v>0</v>
      </c>
      <c r="AH98" s="220"/>
      <c r="AI98" s="220"/>
      <c r="AJ98" s="220"/>
      <c r="AK98" s="220"/>
      <c r="AL98" s="220"/>
      <c r="AM98" s="220"/>
      <c r="AN98" s="219">
        <f t="shared" si="0"/>
        <v>0</v>
      </c>
      <c r="AO98" s="220"/>
      <c r="AP98" s="220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85.934552999999994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8" t="s">
        <v>95</v>
      </c>
      <c r="F99" s="218"/>
      <c r="G99" s="218"/>
      <c r="H99" s="218"/>
      <c r="I99" s="218"/>
      <c r="J99" s="10"/>
      <c r="K99" s="218" t="s">
        <v>96</v>
      </c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9">
        <f>'IO 02 - Přípojka jednotné...'!J32</f>
        <v>0</v>
      </c>
      <c r="AH99" s="220"/>
      <c r="AI99" s="220"/>
      <c r="AJ99" s="220"/>
      <c r="AK99" s="220"/>
      <c r="AL99" s="220"/>
      <c r="AM99" s="220"/>
      <c r="AN99" s="219">
        <f t="shared" si="0"/>
        <v>0</v>
      </c>
      <c r="AO99" s="220"/>
      <c r="AP99" s="220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144.48654400000001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120" workbookViewId="0">
      <selection activeCell="J142" sqref="J14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čp.383,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102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čp.383,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D.1.4.1 - Zdravotně technické instalace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8" t="str">
        <f>E7</f>
        <v>Bytový dům čp.383, Červená kolonie na ulici Okružní v Bohumíně</v>
      </c>
      <c r="F118" s="239"/>
      <c r="G118" s="239"/>
      <c r="H118" s="23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8" t="s">
        <v>100</v>
      </c>
      <c r="F120" s="240"/>
      <c r="G120" s="240"/>
      <c r="H120" s="24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0" t="str">
        <f>E11</f>
        <v>D.1.4.1 - Zdravotně technické instalace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 ht="11.25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 ht="11.25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 ht="11.25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 ht="11.25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 ht="11.25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 ht="11.25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 ht="11.25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 ht="11.25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 ht="11.25">
      <c r="B148" s="173"/>
      <c r="D148" s="160" t="s">
        <v>142</v>
      </c>
      <c r="E148" s="174" t="s">
        <v>1</v>
      </c>
      <c r="F148" s="175" t="s">
        <v>148</v>
      </c>
      <c r="H148" s="176">
        <v>97.391000000000005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 ht="11.25">
      <c r="B149" s="180"/>
      <c r="D149" s="160" t="s">
        <v>142</v>
      </c>
      <c r="E149" s="181" t="s">
        <v>1</v>
      </c>
      <c r="F149" s="182" t="s">
        <v>157</v>
      </c>
      <c r="H149" s="183">
        <v>127.67700000000001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 ht="11.25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 ht="11.25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 ht="11.25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 ht="11.25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 ht="11.25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 ht="11.25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 ht="11.25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 ht="11.25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 ht="11.25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 ht="11.25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 ht="11.25">
      <c r="B170" s="180"/>
      <c r="D170" s="160" t="s">
        <v>142</v>
      </c>
      <c r="E170" s="181" t="s">
        <v>1</v>
      </c>
      <c r="F170" s="182" t="s">
        <v>157</v>
      </c>
      <c r="H170" s="183">
        <v>26.843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 ht="11.25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 ht="11.25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 ht="11.25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 ht="11.25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 ht="11.25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 ht="11.25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 ht="11.25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 ht="11.25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 ht="11.25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 ht="11.25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 ht="11.25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 ht="11.25">
      <c r="B184" s="173"/>
      <c r="D184" s="160" t="s">
        <v>142</v>
      </c>
      <c r="E184" s="174" t="s">
        <v>1</v>
      </c>
      <c r="F184" s="175" t="s">
        <v>148</v>
      </c>
      <c r="H184" s="176">
        <v>90.025999999999996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 ht="11.25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 ht="11.25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 ht="11.25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 ht="11.25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 ht="11.25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 ht="11.25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 ht="11.25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 ht="11.25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 ht="11.25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 ht="11.25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 ht="11.25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 ht="11.25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 ht="11.25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 ht="11.25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 ht="11.25">
      <c r="B202" s="173"/>
      <c r="D202" s="160" t="s">
        <v>142</v>
      </c>
      <c r="E202" s="174" t="s">
        <v>1</v>
      </c>
      <c r="F202" s="175" t="s">
        <v>148</v>
      </c>
      <c r="H202" s="176">
        <v>97.391000000000005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 ht="11.25">
      <c r="B203" s="180"/>
      <c r="D203" s="160" t="s">
        <v>142</v>
      </c>
      <c r="E203" s="181" t="s">
        <v>1</v>
      </c>
      <c r="F203" s="182" t="s">
        <v>157</v>
      </c>
      <c r="H203" s="183">
        <v>127.67700000000001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 ht="11.25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 ht="11.25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 ht="11.25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 ht="11.25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 ht="11.25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 ht="11.25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 ht="11.25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 ht="11.25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 ht="11.25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 ht="11.25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 ht="11.25">
      <c r="B219" s="173"/>
      <c r="D219" s="160" t="s">
        <v>142</v>
      </c>
      <c r="E219" s="174" t="s">
        <v>1</v>
      </c>
      <c r="F219" s="175" t="s">
        <v>148</v>
      </c>
      <c r="H219" s="176">
        <v>6.7679999999999998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 ht="11.25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 ht="11.25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 ht="11.25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 ht="11.25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 ht="11.25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 ht="11.25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 ht="11.25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 ht="11.25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 ht="11.25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 ht="11.25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 ht="11.25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 ht="11.25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 ht="11.25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 ht="11.25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 ht="11.25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 ht="11.25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 ht="11.25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 ht="11.25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 ht="11.25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 ht="11.25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 ht="11.25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 ht="11.25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 ht="11.25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 ht="11.25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 ht="11.25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 ht="11.25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 ht="11.25">
      <c r="B246" s="173"/>
      <c r="D246" s="160" t="s">
        <v>142</v>
      </c>
      <c r="E246" s="174" t="s">
        <v>1</v>
      </c>
      <c r="F246" s="175" t="s">
        <v>148</v>
      </c>
      <c r="H246" s="176">
        <v>6.9660000000000002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 ht="11.25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 ht="11.25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 ht="11.25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 ht="11.25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 ht="11.25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 ht="11.25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 ht="11.25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 ht="11.25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 ht="11.25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 ht="11.25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 ht="11.25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 ht="11.25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 ht="11.25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 ht="11.25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 ht="11.25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 ht="11.25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 ht="11.25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 ht="11.25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 ht="11.25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 ht="11.25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 ht="11.25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 ht="11.25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 ht="11.25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 ht="11.25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 ht="11.25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 ht="11.25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 ht="11.25">
      <c r="B276" s="173"/>
      <c r="D276" s="160" t="s">
        <v>142</v>
      </c>
      <c r="E276" s="174" t="s">
        <v>1</v>
      </c>
      <c r="F276" s="175" t="s">
        <v>148</v>
      </c>
      <c r="H276" s="176">
        <v>1.7769999999999999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 ht="11.25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 ht="11.25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 ht="11.25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 ht="11.25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 ht="11.25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 ht="11.25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 ht="11.25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 ht="11.25">
      <c r="B284" s="173"/>
      <c r="D284" s="160" t="s">
        <v>142</v>
      </c>
      <c r="E284" s="174" t="s">
        <v>1</v>
      </c>
      <c r="F284" s="175" t="s">
        <v>148</v>
      </c>
      <c r="H284" s="176">
        <v>1.548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 ht="11.25">
      <c r="B285" s="180"/>
      <c r="D285" s="160" t="s">
        <v>142</v>
      </c>
      <c r="E285" s="181" t="s">
        <v>1</v>
      </c>
      <c r="F285" s="182" t="s">
        <v>157</v>
      </c>
      <c r="H285" s="183">
        <v>6.0220000000000002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 ht="11.25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 ht="11.25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 ht="11.25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 ht="11.25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 ht="11.25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 ht="11.25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 ht="11.25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 ht="11.25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 ht="11.25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 ht="11.25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 ht="11.25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 ht="11.25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 ht="11.25">
      <c r="B314" s="180"/>
      <c r="D314" s="160" t="s">
        <v>142</v>
      </c>
      <c r="E314" s="181" t="s">
        <v>1</v>
      </c>
      <c r="F314" s="182" t="s">
        <v>157</v>
      </c>
      <c r="H314" s="183">
        <v>7.19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 ht="11.25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 ht="11.25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 ht="11.25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 ht="11.25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 ht="11.25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 ht="11.25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 ht="11.25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 ht="11.25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 ht="11.25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 ht="11.25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 ht="11.25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 ht="11.25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 ht="11.25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 ht="11.25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 ht="11.25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 ht="11.25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 ht="11.25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 ht="11.25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 ht="11.25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 ht="11.25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 ht="11.25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 ht="11.25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 ht="11.25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 ht="11.25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 ht="11.25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 ht="11.25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 ht="11.25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 ht="11.25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 ht="11.25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5"/>
  <sheetViews>
    <sheetView showGridLines="0" topLeftCell="A121" workbookViewId="0">
      <selection activeCell="J147" sqref="J14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čp.383,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514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ROUND((SUM(BE137:BE274)),  2)</f>
        <v>0</v>
      </c>
      <c r="G35" s="30"/>
      <c r="H35" s="30"/>
      <c r="I35" s="104">
        <v>0.21</v>
      </c>
      <c r="J35" s="103">
        <f>ROUND(((SUM(BE137:BE274))*I35),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ROUND((SUM(BF137:BF274)),  2)</f>
        <v>0</v>
      </c>
      <c r="G36" s="30"/>
      <c r="H36" s="30"/>
      <c r="I36" s="104">
        <v>0.15</v>
      </c>
      <c r="J36" s="103">
        <f>ROUND(((SUM(BF137:BF274))*I36),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čp.383,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D.1.4.4 - Vytápění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J264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J267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J269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J270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J273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8" t="str">
        <f>E7</f>
        <v>Bytový dům čp.383, Červená kolonie na ulici Okružní v Bohumíně</v>
      </c>
      <c r="F125" s="239"/>
      <c r="G125" s="239"/>
      <c r="H125" s="239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8" t="s">
        <v>100</v>
      </c>
      <c r="F127" s="240"/>
      <c r="G127" s="240"/>
      <c r="H127" s="24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0" t="str">
        <f>E11</f>
        <v>D.1.4.4 - Vytápění</v>
      </c>
      <c r="F129" s="240"/>
      <c r="G129" s="240"/>
      <c r="H129" s="24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P138+P201+P264+P267+P269</f>
        <v>591.48146199999996</v>
      </c>
      <c r="Q137" s="64"/>
      <c r="R137" s="131">
        <f>R138+R201+R264+R267+R269</f>
        <v>7.4542961999999999</v>
      </c>
      <c r="S137" s="64"/>
      <c r="T137" s="132">
        <f>T138+T201+T264+T267+T269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BK138+BK201+BK264+BK267+BK269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 ht="11.25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 ht="11.25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 ht="11.25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 ht="11.25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 ht="11.25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 ht="11.25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 ht="11.25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 ht="11.25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 ht="11.25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 ht="11.25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 ht="11.25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 ht="11.25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 ht="11.25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 ht="11.25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 ht="11.25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 ht="11.25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 ht="11.25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 ht="11.25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SUM(P249:P263)</f>
        <v>162.79599999999996</v>
      </c>
      <c r="Q248" s="139"/>
      <c r="R248" s="140">
        <f>SUM(R249:R263)</f>
        <v>1.4366200000000002</v>
      </c>
      <c r="S248" s="139"/>
      <c r="T248" s="141">
        <f>SUM(T249:T263)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SUM(BK249:BK263)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 ht="11.25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30"/>
      <c r="B263" s="146"/>
      <c r="C263" s="147" t="s">
        <v>813</v>
      </c>
      <c r="D263" s="147" t="s">
        <v>135</v>
      </c>
      <c r="E263" s="148" t="s">
        <v>814</v>
      </c>
      <c r="F263" s="149" t="s">
        <v>815</v>
      </c>
      <c r="G263" s="150" t="s">
        <v>672</v>
      </c>
      <c r="H263" s="151">
        <v>4893.6499999999996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</v>
      </c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283</v>
      </c>
      <c r="AT263" s="157" t="s">
        <v>135</v>
      </c>
      <c r="AU263" s="157" t="s">
        <v>87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283</v>
      </c>
      <c r="BM263" s="157" t="s">
        <v>816</v>
      </c>
    </row>
    <row r="264" spans="1:65" s="12" customFormat="1" ht="25.9" customHeight="1">
      <c r="B264" s="134"/>
      <c r="D264" s="135" t="s">
        <v>73</v>
      </c>
      <c r="E264" s="136" t="s">
        <v>243</v>
      </c>
      <c r="F264" s="136" t="s">
        <v>817</v>
      </c>
      <c r="J264" s="137">
        <f>BK264</f>
        <v>0</v>
      </c>
      <c r="L264" s="134"/>
      <c r="M264" s="138"/>
      <c r="N264" s="139"/>
      <c r="O264" s="139"/>
      <c r="P264" s="140">
        <f>SUM(P265:P266)</f>
        <v>6.0140000000000011</v>
      </c>
      <c r="Q264" s="139"/>
      <c r="R264" s="140">
        <f>SUM(R265:R266)</f>
        <v>0</v>
      </c>
      <c r="S264" s="139"/>
      <c r="T264" s="141">
        <f>SUM(T265:T266)</f>
        <v>0</v>
      </c>
      <c r="AR264" s="135" t="s">
        <v>149</v>
      </c>
      <c r="AT264" s="142" t="s">
        <v>73</v>
      </c>
      <c r="AU264" s="142" t="s">
        <v>74</v>
      </c>
      <c r="AY264" s="135" t="s">
        <v>133</v>
      </c>
      <c r="BK264" s="143">
        <f>SUM(BK265:BK266)</f>
        <v>0</v>
      </c>
    </row>
    <row r="265" spans="1:65" s="2" customFormat="1" ht="21.75" customHeight="1">
      <c r="A265" s="30"/>
      <c r="B265" s="146"/>
      <c r="C265" s="147" t="s">
        <v>818</v>
      </c>
      <c r="D265" s="147" t="s">
        <v>135</v>
      </c>
      <c r="E265" s="148" t="s">
        <v>819</v>
      </c>
      <c r="F265" s="149" t="s">
        <v>820</v>
      </c>
      <c r="G265" s="150" t="s">
        <v>276</v>
      </c>
      <c r="H265" s="151">
        <v>58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</v>
      </c>
      <c r="P265" s="155">
        <f>O265*H265</f>
        <v>5.8000000000000007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598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598</v>
      </c>
      <c r="BM265" s="157" t="s">
        <v>821</v>
      </c>
    </row>
    <row r="266" spans="1:65" s="2" customFormat="1" ht="21.75" customHeight="1">
      <c r="A266" s="30"/>
      <c r="B266" s="146"/>
      <c r="C266" s="147" t="s">
        <v>822</v>
      </c>
      <c r="D266" s="147" t="s">
        <v>135</v>
      </c>
      <c r="E266" s="148" t="s">
        <v>823</v>
      </c>
      <c r="F266" s="149" t="s">
        <v>824</v>
      </c>
      <c r="G266" s="150" t="s">
        <v>276</v>
      </c>
      <c r="H266" s="151">
        <v>2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0.107</v>
      </c>
      <c r="P266" s="155">
        <f>O266*H266</f>
        <v>0.214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825</v>
      </c>
    </row>
    <row r="267" spans="1:65" s="12" customFormat="1" ht="25.9" customHeight="1">
      <c r="B267" s="134"/>
      <c r="D267" s="135" t="s">
        <v>73</v>
      </c>
      <c r="E267" s="136" t="s">
        <v>826</v>
      </c>
      <c r="F267" s="136" t="s">
        <v>826</v>
      </c>
      <c r="J267" s="137">
        <f>BK267</f>
        <v>0</v>
      </c>
      <c r="L267" s="134"/>
      <c r="M267" s="138"/>
      <c r="N267" s="139"/>
      <c r="O267" s="139"/>
      <c r="P267" s="140">
        <f>P268</f>
        <v>0</v>
      </c>
      <c r="Q267" s="139"/>
      <c r="R267" s="140">
        <f>R268</f>
        <v>0</v>
      </c>
      <c r="S267" s="139"/>
      <c r="T267" s="141">
        <f>T268</f>
        <v>0</v>
      </c>
      <c r="AR267" s="135" t="s">
        <v>140</v>
      </c>
      <c r="AT267" s="142" t="s">
        <v>73</v>
      </c>
      <c r="AU267" s="142" t="s">
        <v>74</v>
      </c>
      <c r="AY267" s="135" t="s">
        <v>133</v>
      </c>
      <c r="BK267" s="143">
        <f>BK268</f>
        <v>0</v>
      </c>
    </row>
    <row r="268" spans="1:65" s="2" customFormat="1" ht="16.5" customHeight="1">
      <c r="A268" s="30"/>
      <c r="B268" s="146"/>
      <c r="C268" s="147" t="s">
        <v>827</v>
      </c>
      <c r="D268" s="147" t="s">
        <v>135</v>
      </c>
      <c r="E268" s="148" t="s">
        <v>828</v>
      </c>
      <c r="F268" s="149" t="s">
        <v>829</v>
      </c>
      <c r="G268" s="150" t="s">
        <v>830</v>
      </c>
      <c r="H268" s="151">
        <v>72</v>
      </c>
      <c r="I268" s="152"/>
      <c r="J268" s="152">
        <f>ROUND(I268*H268,2)</f>
        <v>0</v>
      </c>
      <c r="K268" s="149" t="s">
        <v>1</v>
      </c>
      <c r="L268" s="31"/>
      <c r="M268" s="153" t="s">
        <v>1</v>
      </c>
      <c r="N268" s="154" t="s">
        <v>40</v>
      </c>
      <c r="O268" s="155">
        <v>0</v>
      </c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7" t="s">
        <v>831</v>
      </c>
      <c r="AT268" s="157" t="s">
        <v>135</v>
      </c>
      <c r="AU268" s="157" t="s">
        <v>81</v>
      </c>
      <c r="AY268" s="18" t="s">
        <v>133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87</v>
      </c>
      <c r="BK268" s="158">
        <f>ROUND(I268*H268,2)</f>
        <v>0</v>
      </c>
      <c r="BL268" s="18" t="s">
        <v>831</v>
      </c>
      <c r="BM268" s="157" t="s">
        <v>832</v>
      </c>
    </row>
    <row r="269" spans="1:65" s="12" customFormat="1" ht="25.9" customHeight="1">
      <c r="B269" s="134"/>
      <c r="D269" s="135" t="s">
        <v>73</v>
      </c>
      <c r="E269" s="136" t="s">
        <v>833</v>
      </c>
      <c r="F269" s="136" t="s">
        <v>834</v>
      </c>
      <c r="J269" s="137">
        <f>BK269</f>
        <v>0</v>
      </c>
      <c r="L269" s="134"/>
      <c r="M269" s="138"/>
      <c r="N269" s="139"/>
      <c r="O269" s="139"/>
      <c r="P269" s="140">
        <f>P270+P273</f>
        <v>0</v>
      </c>
      <c r="Q269" s="139"/>
      <c r="R269" s="140">
        <f>R270+R273</f>
        <v>0</v>
      </c>
      <c r="S269" s="139"/>
      <c r="T269" s="141">
        <f>T270+T273</f>
        <v>0</v>
      </c>
      <c r="AR269" s="135" t="s">
        <v>190</v>
      </c>
      <c r="AT269" s="142" t="s">
        <v>73</v>
      </c>
      <c r="AU269" s="142" t="s">
        <v>74</v>
      </c>
      <c r="AY269" s="135" t="s">
        <v>133</v>
      </c>
      <c r="BK269" s="143">
        <f>BK270+BK273</f>
        <v>0</v>
      </c>
    </row>
    <row r="270" spans="1:65" s="12" customFormat="1" ht="22.9" customHeight="1">
      <c r="B270" s="134"/>
      <c r="D270" s="135" t="s">
        <v>73</v>
      </c>
      <c r="E270" s="144" t="s">
        <v>835</v>
      </c>
      <c r="F270" s="144" t="s">
        <v>836</v>
      </c>
      <c r="J270" s="145">
        <f>BK270</f>
        <v>0</v>
      </c>
      <c r="L270" s="134"/>
      <c r="M270" s="138"/>
      <c r="N270" s="139"/>
      <c r="O270" s="139"/>
      <c r="P270" s="140">
        <f>SUM(P271:P272)</f>
        <v>0</v>
      </c>
      <c r="Q270" s="139"/>
      <c r="R270" s="140">
        <f>SUM(R271:R272)</f>
        <v>0</v>
      </c>
      <c r="S270" s="139"/>
      <c r="T270" s="141">
        <f>SUM(T271:T272)</f>
        <v>0</v>
      </c>
      <c r="AR270" s="135" t="s">
        <v>190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837</v>
      </c>
      <c r="D271" s="147" t="s">
        <v>135</v>
      </c>
      <c r="E271" s="148" t="s">
        <v>838</v>
      </c>
      <c r="F271" s="149" t="s">
        <v>839</v>
      </c>
      <c r="G271" s="150" t="s">
        <v>840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841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841</v>
      </c>
      <c r="BM271" s="157" t="s">
        <v>842</v>
      </c>
    </row>
    <row r="272" spans="1:65" s="2" customFormat="1" ht="16.5" customHeight="1">
      <c r="A272" s="30"/>
      <c r="B272" s="146"/>
      <c r="C272" s="147" t="s">
        <v>843</v>
      </c>
      <c r="D272" s="147" t="s">
        <v>135</v>
      </c>
      <c r="E272" s="148" t="s">
        <v>844</v>
      </c>
      <c r="F272" s="149" t="s">
        <v>845</v>
      </c>
      <c r="G272" s="150" t="s">
        <v>840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841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841</v>
      </c>
      <c r="BM272" s="157" t="s">
        <v>846</v>
      </c>
    </row>
    <row r="273" spans="1:65" s="12" customFormat="1" ht="22.9" customHeight="1">
      <c r="B273" s="134"/>
      <c r="D273" s="135" t="s">
        <v>73</v>
      </c>
      <c r="E273" s="144" t="s">
        <v>847</v>
      </c>
      <c r="F273" s="144" t="s">
        <v>848</v>
      </c>
      <c r="J273" s="145">
        <f>BK273</f>
        <v>0</v>
      </c>
      <c r="L273" s="134"/>
      <c r="M273" s="138"/>
      <c r="N273" s="139"/>
      <c r="O273" s="139"/>
      <c r="P273" s="140">
        <f>P274</f>
        <v>0</v>
      </c>
      <c r="Q273" s="139"/>
      <c r="R273" s="140">
        <f>R274</f>
        <v>0</v>
      </c>
      <c r="S273" s="139"/>
      <c r="T273" s="141">
        <f>T274</f>
        <v>0</v>
      </c>
      <c r="AR273" s="135" t="s">
        <v>190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849</v>
      </c>
      <c r="D274" s="147" t="s">
        <v>135</v>
      </c>
      <c r="E274" s="148" t="s">
        <v>850</v>
      </c>
      <c r="F274" s="149" t="s">
        <v>851</v>
      </c>
      <c r="G274" s="150" t="s">
        <v>840</v>
      </c>
      <c r="H274" s="151">
        <v>1</v>
      </c>
      <c r="I274" s="152"/>
      <c r="J274" s="152">
        <f>ROUND(I274*H274,2)</f>
        <v>0</v>
      </c>
      <c r="K274" s="149" t="s">
        <v>139</v>
      </c>
      <c r="L274" s="31"/>
      <c r="M274" s="196" t="s">
        <v>1</v>
      </c>
      <c r="N274" s="197" t="s">
        <v>40</v>
      </c>
      <c r="O274" s="198">
        <v>0</v>
      </c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841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841</v>
      </c>
      <c r="BM274" s="157" t="s">
        <v>852</v>
      </c>
    </row>
    <row r="275" spans="1:65" s="2" customFormat="1" ht="6.95" customHeight="1">
      <c r="A275" s="30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31"/>
      <c r="M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</row>
  </sheetData>
  <autoFilter ref="C136:K274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čp.383,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853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čp.383,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01 - Vodovodní přípojka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8" t="str">
        <f>E7</f>
        <v>Bytový dům čp.383, Červená kolonie na ulici Okružní v Bohumíně</v>
      </c>
      <c r="F115" s="239"/>
      <c r="G115" s="239"/>
      <c r="H115" s="23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8" t="s">
        <v>100</v>
      </c>
      <c r="F117" s="240"/>
      <c r="G117" s="240"/>
      <c r="H117" s="24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0" t="str">
        <f>E11</f>
        <v>IO 01 - Vodovodní přípojka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85.934552999999994</v>
      </c>
      <c r="Q127" s="64"/>
      <c r="R127" s="131">
        <f>R128+R186</f>
        <v>8.1632160000000002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85.934552999999994</v>
      </c>
      <c r="Q128" s="139"/>
      <c r="R128" s="140">
        <f>R129+R157+R160+R184</f>
        <v>8.1632160000000002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59.802433000000001</v>
      </c>
      <c r="Q129" s="139"/>
      <c r="R129" s="140">
        <f>SUM(R130:R156)</f>
        <v>6.0655999999999999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17.440000000000001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24.9392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854</v>
      </c>
    </row>
    <row r="131" spans="1:65" s="13" customFormat="1" ht="11.25">
      <c r="B131" s="159"/>
      <c r="D131" s="160" t="s">
        <v>142</v>
      </c>
      <c r="E131" s="161" t="s">
        <v>1</v>
      </c>
      <c r="F131" s="162" t="s">
        <v>855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 ht="11.25">
      <c r="B132" s="166"/>
      <c r="D132" s="160" t="s">
        <v>142</v>
      </c>
      <c r="E132" s="167" t="s">
        <v>1</v>
      </c>
      <c r="F132" s="168" t="s">
        <v>856</v>
      </c>
      <c r="H132" s="169">
        <v>10.24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 ht="11.25">
      <c r="B133" s="159"/>
      <c r="D133" s="160" t="s">
        <v>142</v>
      </c>
      <c r="E133" s="161" t="s">
        <v>1</v>
      </c>
      <c r="F133" s="162" t="s">
        <v>857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 ht="11.25">
      <c r="B134" s="166"/>
      <c r="D134" s="160" t="s">
        <v>142</v>
      </c>
      <c r="E134" s="167" t="s">
        <v>1</v>
      </c>
      <c r="F134" s="168" t="s">
        <v>858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 ht="11.25">
      <c r="B135" s="180"/>
      <c r="D135" s="160" t="s">
        <v>142</v>
      </c>
      <c r="E135" s="181" t="s">
        <v>1</v>
      </c>
      <c r="F135" s="182" t="s">
        <v>157</v>
      </c>
      <c r="H135" s="183">
        <v>17.440000000000001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17.440000000000001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1.7440000000000002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859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40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9.44</v>
      </c>
      <c r="Q137" s="155">
        <v>8.4000000000000003E-4</v>
      </c>
      <c r="R137" s="155">
        <f>Q137*H137</f>
        <v>3.3600000000000005E-2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860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861</v>
      </c>
      <c r="H138" s="169">
        <v>25.6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862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 ht="11.25">
      <c r="B140" s="180"/>
      <c r="D140" s="160" t="s">
        <v>142</v>
      </c>
      <c r="E140" s="181" t="s">
        <v>1</v>
      </c>
      <c r="F140" s="182" t="s">
        <v>157</v>
      </c>
      <c r="H140" s="183">
        <v>40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40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8.64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863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17.440000000000001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6.0167999999999999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864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865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866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867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 ht="11.25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868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869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870</v>
      </c>
    </row>
    <row r="150" spans="1:65" s="14" customFormat="1" ht="11.25">
      <c r="B150" s="166"/>
      <c r="D150" s="160" t="s">
        <v>142</v>
      </c>
      <c r="E150" s="167" t="s">
        <v>1</v>
      </c>
      <c r="F150" s="168" t="s">
        <v>871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12.879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3.8508209999999998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872</v>
      </c>
    </row>
    <row r="152" spans="1:65" s="14" customFormat="1" ht="11.25">
      <c r="B152" s="166"/>
      <c r="D152" s="160" t="s">
        <v>142</v>
      </c>
      <c r="E152" s="167" t="s">
        <v>1</v>
      </c>
      <c r="F152" s="168" t="s">
        <v>873</v>
      </c>
      <c r="H152" s="169">
        <v>12.879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874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875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876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877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878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879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880</v>
      </c>
      <c r="F161" s="149" t="s">
        <v>881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882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883</v>
      </c>
      <c r="F162" s="189" t="s">
        <v>884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885</v>
      </c>
    </row>
    <row r="163" spans="1:65" s="14" customFormat="1" ht="11.25">
      <c r="B163" s="166"/>
      <c r="D163" s="160" t="s">
        <v>142</v>
      </c>
      <c r="F163" s="168" t="s">
        <v>886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887</v>
      </c>
      <c r="F164" s="149" t="s">
        <v>888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889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890</v>
      </c>
      <c r="F165" s="189" t="s">
        <v>891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892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893</v>
      </c>
      <c r="F166" s="149" t="s">
        <v>894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895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896</v>
      </c>
      <c r="F167" s="189" t="s">
        <v>897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898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899</v>
      </c>
      <c r="F168" s="189" t="s">
        <v>900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901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902</v>
      </c>
      <c r="F169" s="189" t="s">
        <v>903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904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905</v>
      </c>
      <c r="F170" s="189" t="s">
        <v>906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907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908</v>
      </c>
      <c r="F171" s="149" t="s">
        <v>909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910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911</v>
      </c>
      <c r="F172" s="189" t="s">
        <v>912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913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914</v>
      </c>
      <c r="F173" s="189" t="s">
        <v>915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916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917</v>
      </c>
      <c r="F174" s="149" t="s">
        <v>918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919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920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921</v>
      </c>
      <c r="F176" s="149" t="s">
        <v>922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923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924</v>
      </c>
      <c r="F177" s="189" t="s">
        <v>925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926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927</v>
      </c>
      <c r="F178" s="149" t="s">
        <v>928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929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930</v>
      </c>
      <c r="F179" s="189" t="s">
        <v>931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932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933</v>
      </c>
      <c r="F180" s="149" t="s">
        <v>934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935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936</v>
      </c>
      <c r="F181" s="189" t="s">
        <v>937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938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939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940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12.081240000000001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8.1630000000000003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12.081240000000001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941</v>
      </c>
    </row>
    <row r="186" spans="1:65" s="12" customFormat="1" ht="25.9" customHeight="1">
      <c r="B186" s="134"/>
      <c r="D186" s="135" t="s">
        <v>73</v>
      </c>
      <c r="E186" s="136" t="s">
        <v>833</v>
      </c>
      <c r="F186" s="136" t="s">
        <v>834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835</v>
      </c>
      <c r="F187" s="144" t="s">
        <v>836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838</v>
      </c>
      <c r="F188" s="149" t="s">
        <v>839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841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841</v>
      </c>
      <c r="BM188" s="157" t="s">
        <v>942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844</v>
      </c>
      <c r="F189" s="149" t="s">
        <v>845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841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841</v>
      </c>
      <c r="BM189" s="157" t="s">
        <v>943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6"/>
  <sheetViews>
    <sheetView showGridLines="0" topLeftCell="A116" workbookViewId="0">
      <selection activeCell="J146" sqref="J14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čp.383,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944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ROUND((SUM(BE132:BE225)),  2)</f>
        <v>0</v>
      </c>
      <c r="G35" s="30"/>
      <c r="H35" s="30"/>
      <c r="I35" s="104">
        <v>0.21</v>
      </c>
      <c r="J35" s="103">
        <f>ROUND(((SUM(BE132:BE225))*I35),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ROUND((SUM(BF132:BF225)),  2)</f>
        <v>0</v>
      </c>
      <c r="G36" s="30"/>
      <c r="H36" s="30"/>
      <c r="I36" s="104">
        <v>0.15</v>
      </c>
      <c r="J36" s="103">
        <f>ROUND(((SUM(BF132:BF225))*I36),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čp.383,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02 - Přípojka jednotné kanalizace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J178</f>
        <v>0</v>
      </c>
      <c r="L101" s="120"/>
    </row>
    <row r="102" spans="1:47" s="10" customFormat="1" ht="19.899999999999999" customHeight="1">
      <c r="B102" s="120"/>
      <c r="D102" s="121" t="s">
        <v>945</v>
      </c>
      <c r="E102" s="122"/>
      <c r="F102" s="122"/>
      <c r="G102" s="122"/>
      <c r="H102" s="122"/>
      <c r="I102" s="122"/>
      <c r="J102" s="123">
        <f>J181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J187</f>
        <v>0</v>
      </c>
      <c r="L103" s="120"/>
    </row>
    <row r="104" spans="1:47" s="10" customFormat="1" ht="19.899999999999999" customHeight="1">
      <c r="B104" s="120"/>
      <c r="D104" s="121" t="s">
        <v>946</v>
      </c>
      <c r="E104" s="122"/>
      <c r="F104" s="122"/>
      <c r="G104" s="122"/>
      <c r="H104" s="122"/>
      <c r="I104" s="122"/>
      <c r="J104" s="123">
        <f>J196</f>
        <v>0</v>
      </c>
      <c r="L104" s="120"/>
    </row>
    <row r="105" spans="1:47" s="10" customFormat="1" ht="19.899999999999999" customHeight="1">
      <c r="B105" s="120"/>
      <c r="D105" s="121" t="s">
        <v>947</v>
      </c>
      <c r="E105" s="122"/>
      <c r="F105" s="122"/>
      <c r="G105" s="122"/>
      <c r="H105" s="122"/>
      <c r="I105" s="122"/>
      <c r="J105" s="123">
        <f>J202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J212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J214</f>
        <v>0</v>
      </c>
      <c r="L107" s="116"/>
    </row>
    <row r="108" spans="1:47" s="10" customFormat="1" ht="19.899999999999999" customHeight="1">
      <c r="B108" s="120"/>
      <c r="D108" s="121" t="s">
        <v>948</v>
      </c>
      <c r="E108" s="122"/>
      <c r="F108" s="122"/>
      <c r="G108" s="122"/>
      <c r="H108" s="122"/>
      <c r="I108" s="122"/>
      <c r="J108" s="123">
        <f>J215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J222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J223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8" t="str">
        <f>E7</f>
        <v>Bytový dům čp.383, Červená kolonie na ulici Okružní v Bohumíně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38" t="s">
        <v>100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00" t="str">
        <f>E11</f>
        <v>IO 02 - Přípojka jednotné kanalizace</v>
      </c>
      <c r="F124" s="240"/>
      <c r="G124" s="240"/>
      <c r="H124" s="24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P133+P214+P222</f>
        <v>144.48654400000001</v>
      </c>
      <c r="Q132" s="64"/>
      <c r="R132" s="131">
        <f>R133+R214+R222</f>
        <v>31.525278800000006</v>
      </c>
      <c r="S132" s="64"/>
      <c r="T132" s="132">
        <f>T133+T214+T222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BK133+BK214+BK222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P134+P178+P181+P187+P196+P202+P212</f>
        <v>140.99004400000001</v>
      </c>
      <c r="Q133" s="139"/>
      <c r="R133" s="140">
        <f>R134+R178+R181+R187+R196+R202+R212</f>
        <v>31.484804800000006</v>
      </c>
      <c r="S133" s="139"/>
      <c r="T133" s="141">
        <f>T134+T178+T181+T187+T196+T202+T212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BK134+BK178+BK181+BK187+BK196+BK202+BK212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SUM(P135:P177)</f>
        <v>64.202629000000002</v>
      </c>
      <c r="Q134" s="139"/>
      <c r="R134" s="140">
        <f>SUM(R135:R177)</f>
        <v>26.758164800000003</v>
      </c>
      <c r="S134" s="139"/>
      <c r="T134" s="141">
        <f>SUM(T135:T177)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SUM(BK135:BK177)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949</v>
      </c>
      <c r="F135" s="149" t="s">
        <v>950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951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952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953</v>
      </c>
      <c r="F136" s="149" t="s">
        <v>954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951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955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956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957</v>
      </c>
      <c r="F138" s="149" t="s">
        <v>958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951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959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960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961</v>
      </c>
      <c r="F140" s="149" t="s">
        <v>962</v>
      </c>
      <c r="G140" s="150" t="s">
        <v>276</v>
      </c>
      <c r="H140" s="151">
        <v>0.8</v>
      </c>
      <c r="I140" s="152"/>
      <c r="J140" s="152">
        <f>ROUND(I140*H140,2)</f>
        <v>0</v>
      </c>
      <c r="K140" s="149" t="s">
        <v>951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0.92240000000000011</v>
      </c>
      <c r="Q140" s="155">
        <v>1.269E-2</v>
      </c>
      <c r="R140" s="155">
        <f>Q140*H140</f>
        <v>1.0152000000000001E-2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963</v>
      </c>
    </row>
    <row r="141" spans="1:65" s="2" customFormat="1" ht="16.5" customHeight="1">
      <c r="A141" s="30"/>
      <c r="B141" s="146"/>
      <c r="C141" s="147" t="s">
        <v>190</v>
      </c>
      <c r="D141" s="147" t="s">
        <v>135</v>
      </c>
      <c r="E141" s="148" t="s">
        <v>964</v>
      </c>
      <c r="F141" s="149" t="s">
        <v>965</v>
      </c>
      <c r="G141" s="150" t="s">
        <v>276</v>
      </c>
      <c r="H141" s="151">
        <v>0.8</v>
      </c>
      <c r="I141" s="152"/>
      <c r="J141" s="152">
        <f>ROUND(I141*H141,2)</f>
        <v>0</v>
      </c>
      <c r="K141" s="149" t="s">
        <v>951</v>
      </c>
      <c r="L141" s="31"/>
      <c r="M141" s="153" t="s">
        <v>1</v>
      </c>
      <c r="N141" s="154" t="s">
        <v>40</v>
      </c>
      <c r="O141" s="155">
        <v>0.58099999999999996</v>
      </c>
      <c r="P141" s="155">
        <f>O141*H141</f>
        <v>0.46479999999999999</v>
      </c>
      <c r="Q141" s="155">
        <v>3.6900000000000002E-2</v>
      </c>
      <c r="R141" s="155">
        <f>Q141*H141</f>
        <v>2.9520000000000005E-2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966</v>
      </c>
    </row>
    <row r="142" spans="1:65" s="2" customFormat="1" ht="21.75" customHeight="1">
      <c r="A142" s="30"/>
      <c r="B142" s="146"/>
      <c r="C142" s="147" t="s">
        <v>194</v>
      </c>
      <c r="D142" s="147" t="s">
        <v>135</v>
      </c>
      <c r="E142" s="148" t="s">
        <v>967</v>
      </c>
      <c r="F142" s="149" t="s">
        <v>968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951</v>
      </c>
      <c r="L142" s="31"/>
      <c r="M142" s="153" t="s">
        <v>1</v>
      </c>
      <c r="N142" s="154" t="s">
        <v>40</v>
      </c>
      <c r="O142" s="155">
        <v>0.54700000000000004</v>
      </c>
      <c r="P142" s="155">
        <f>O142*H142</f>
        <v>0.43760000000000004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969</v>
      </c>
    </row>
    <row r="143" spans="1:65" s="2" customFormat="1" ht="21.75" customHeight="1">
      <c r="A143" s="30"/>
      <c r="B143" s="146"/>
      <c r="C143" s="147" t="s">
        <v>198</v>
      </c>
      <c r="D143" s="147" t="s">
        <v>135</v>
      </c>
      <c r="E143" s="148" t="s">
        <v>970</v>
      </c>
      <c r="F143" s="149" t="s">
        <v>971</v>
      </c>
      <c r="G143" s="150" t="s">
        <v>138</v>
      </c>
      <c r="H143" s="151">
        <v>6.9429999999999996</v>
      </c>
      <c r="I143" s="152"/>
      <c r="J143" s="152">
        <f>ROUND(I143*H143,2)</f>
        <v>0</v>
      </c>
      <c r="K143" s="149" t="s">
        <v>951</v>
      </c>
      <c r="L143" s="31"/>
      <c r="M143" s="153" t="s">
        <v>1</v>
      </c>
      <c r="N143" s="154" t="s">
        <v>40</v>
      </c>
      <c r="O143" s="155">
        <v>1.548</v>
      </c>
      <c r="P143" s="155">
        <f>O143*H143</f>
        <v>10.747764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972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973</v>
      </c>
      <c r="H144" s="169">
        <v>6.9429999999999996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81</v>
      </c>
      <c r="AY144" s="167" t="s">
        <v>133</v>
      </c>
    </row>
    <row r="145" spans="1:65" s="2" customFormat="1" ht="21.75" customHeight="1">
      <c r="A145" s="30"/>
      <c r="B145" s="146"/>
      <c r="C145" s="147" t="s">
        <v>203</v>
      </c>
      <c r="D145" s="147" t="s">
        <v>135</v>
      </c>
      <c r="E145" s="148" t="s">
        <v>526</v>
      </c>
      <c r="F145" s="149" t="s">
        <v>527</v>
      </c>
      <c r="G145" s="150" t="s">
        <v>138</v>
      </c>
      <c r="H145" s="151">
        <v>23.143000000000001</v>
      </c>
      <c r="I145" s="152"/>
      <c r="J145" s="152">
        <f>ROUND(I145*H145,2)</f>
        <v>0</v>
      </c>
      <c r="K145" s="149" t="s">
        <v>951</v>
      </c>
      <c r="L145" s="31"/>
      <c r="M145" s="153" t="s">
        <v>1</v>
      </c>
      <c r="N145" s="154" t="s">
        <v>40</v>
      </c>
      <c r="O145" s="155">
        <v>1.43</v>
      </c>
      <c r="P145" s="155">
        <f>O145*H145</f>
        <v>33.09449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974</v>
      </c>
    </row>
    <row r="146" spans="1:65" s="14" customFormat="1" ht="11.25">
      <c r="B146" s="166"/>
      <c r="D146" s="160" t="s">
        <v>142</v>
      </c>
      <c r="E146" s="167" t="s">
        <v>1</v>
      </c>
      <c r="F146" s="168" t="s">
        <v>975</v>
      </c>
      <c r="H146" s="169">
        <v>9.0050000000000008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74</v>
      </c>
      <c r="AY146" s="167" t="s">
        <v>133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976</v>
      </c>
      <c r="H147" s="169">
        <v>15.738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977</v>
      </c>
      <c r="H148" s="169">
        <v>-1.6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6" customFormat="1" ht="11.25">
      <c r="B149" s="180"/>
      <c r="D149" s="160" t="s">
        <v>142</v>
      </c>
      <c r="E149" s="181" t="s">
        <v>1</v>
      </c>
      <c r="F149" s="182" t="s">
        <v>157</v>
      </c>
      <c r="H149" s="183">
        <v>23.143000000000001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208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23.143000000000001</v>
      </c>
      <c r="I150" s="152"/>
      <c r="J150" s="152">
        <f>ROUND(I150*H150,2)</f>
        <v>0</v>
      </c>
      <c r="K150" s="149" t="s">
        <v>951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2.3143000000000002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978</v>
      </c>
    </row>
    <row r="151" spans="1:65" s="2" customFormat="1" ht="16.5" customHeight="1">
      <c r="A151" s="30"/>
      <c r="B151" s="146"/>
      <c r="C151" s="147" t="s">
        <v>214</v>
      </c>
      <c r="D151" s="147" t="s">
        <v>135</v>
      </c>
      <c r="E151" s="148" t="s">
        <v>179</v>
      </c>
      <c r="F151" s="149" t="s">
        <v>180</v>
      </c>
      <c r="G151" s="150" t="s">
        <v>181</v>
      </c>
      <c r="H151" s="151">
        <v>5.92</v>
      </c>
      <c r="I151" s="152"/>
      <c r="J151" s="152">
        <f>ROUND(I151*H151,2)</f>
        <v>0</v>
      </c>
      <c r="K151" s="149" t="s">
        <v>951</v>
      </c>
      <c r="L151" s="31"/>
      <c r="M151" s="153" t="s">
        <v>1</v>
      </c>
      <c r="N151" s="154" t="s">
        <v>40</v>
      </c>
      <c r="O151" s="155">
        <v>0.23599999999999999</v>
      </c>
      <c r="P151" s="155">
        <f>O151*H151</f>
        <v>1.3971199999999999</v>
      </c>
      <c r="Q151" s="155">
        <v>8.4000000000000003E-4</v>
      </c>
      <c r="R151" s="155">
        <f>Q151*H151</f>
        <v>4.9728000000000003E-3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979</v>
      </c>
    </row>
    <row r="152" spans="1:65" s="13" customFormat="1" ht="11.25">
      <c r="B152" s="159"/>
      <c r="D152" s="160" t="s">
        <v>142</v>
      </c>
      <c r="E152" s="161" t="s">
        <v>1</v>
      </c>
      <c r="F152" s="162" t="s">
        <v>980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4" customFormat="1" ht="11.25">
      <c r="B153" s="166"/>
      <c r="D153" s="160" t="s">
        <v>142</v>
      </c>
      <c r="E153" s="167" t="s">
        <v>1</v>
      </c>
      <c r="F153" s="168" t="s">
        <v>981</v>
      </c>
      <c r="H153" s="169">
        <v>5.92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81</v>
      </c>
      <c r="AY153" s="167" t="s">
        <v>133</v>
      </c>
    </row>
    <row r="154" spans="1:65" s="2" customFormat="1" ht="21.75" customHeight="1">
      <c r="A154" s="30"/>
      <c r="B154" s="146"/>
      <c r="C154" s="147" t="s">
        <v>219</v>
      </c>
      <c r="D154" s="147" t="s">
        <v>135</v>
      </c>
      <c r="E154" s="148" t="s">
        <v>191</v>
      </c>
      <c r="F154" s="149" t="s">
        <v>192</v>
      </c>
      <c r="G154" s="150" t="s">
        <v>181</v>
      </c>
      <c r="H154" s="151">
        <v>5.92</v>
      </c>
      <c r="I154" s="152"/>
      <c r="J154" s="152">
        <f>ROUND(I154*H154,2)</f>
        <v>0</v>
      </c>
      <c r="K154" s="149" t="s">
        <v>951</v>
      </c>
      <c r="L154" s="31"/>
      <c r="M154" s="153" t="s">
        <v>1</v>
      </c>
      <c r="N154" s="154" t="s">
        <v>40</v>
      </c>
      <c r="O154" s="155">
        <v>0.216</v>
      </c>
      <c r="P154" s="155">
        <f>O154*H154</f>
        <v>1.2787200000000001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140</v>
      </c>
      <c r="AT154" s="157" t="s">
        <v>135</v>
      </c>
      <c r="AU154" s="157" t="s">
        <v>87</v>
      </c>
      <c r="AY154" s="18" t="s">
        <v>133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87</v>
      </c>
      <c r="BK154" s="158">
        <f>ROUND(I154*H154,2)</f>
        <v>0</v>
      </c>
      <c r="BL154" s="18" t="s">
        <v>140</v>
      </c>
      <c r="BM154" s="157" t="s">
        <v>982</v>
      </c>
    </row>
    <row r="155" spans="1:65" s="2" customFormat="1" ht="21.75" customHeight="1">
      <c r="A155" s="30"/>
      <c r="B155" s="146"/>
      <c r="C155" s="147" t="s">
        <v>242</v>
      </c>
      <c r="D155" s="147" t="s">
        <v>135</v>
      </c>
      <c r="E155" s="148" t="s">
        <v>195</v>
      </c>
      <c r="F155" s="149" t="s">
        <v>196</v>
      </c>
      <c r="G155" s="150" t="s">
        <v>138</v>
      </c>
      <c r="H155" s="151">
        <v>8.3670000000000009</v>
      </c>
      <c r="I155" s="152"/>
      <c r="J155" s="152">
        <f>ROUND(I155*H155,2)</f>
        <v>0</v>
      </c>
      <c r="K155" s="149" t="s">
        <v>951</v>
      </c>
      <c r="L155" s="31"/>
      <c r="M155" s="153" t="s">
        <v>1</v>
      </c>
      <c r="N155" s="154" t="s">
        <v>40</v>
      </c>
      <c r="O155" s="155">
        <v>0.34499999999999997</v>
      </c>
      <c r="P155" s="155">
        <f>O155*H155</f>
        <v>2.8866149999999999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983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984</v>
      </c>
      <c r="H156" s="169">
        <v>4.7990000000000004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985</v>
      </c>
      <c r="H157" s="169">
        <v>3.5680000000000001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 ht="11.25">
      <c r="B158" s="180"/>
      <c r="D158" s="160" t="s">
        <v>142</v>
      </c>
      <c r="E158" s="181" t="s">
        <v>1</v>
      </c>
      <c r="F158" s="182" t="s">
        <v>157</v>
      </c>
      <c r="H158" s="183">
        <v>8.3670000000000009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21.75" customHeight="1">
      <c r="A159" s="30"/>
      <c r="B159" s="146"/>
      <c r="C159" s="147" t="s">
        <v>249</v>
      </c>
      <c r="D159" s="147" t="s">
        <v>135</v>
      </c>
      <c r="E159" s="148" t="s">
        <v>199</v>
      </c>
      <c r="F159" s="149" t="s">
        <v>200</v>
      </c>
      <c r="G159" s="150" t="s">
        <v>138</v>
      </c>
      <c r="H159" s="151">
        <v>15.507</v>
      </c>
      <c r="I159" s="152"/>
      <c r="J159" s="152">
        <f>ROUND(I159*H159,2)</f>
        <v>0</v>
      </c>
      <c r="K159" s="149" t="s">
        <v>951</v>
      </c>
      <c r="L159" s="31"/>
      <c r="M159" s="153" t="s">
        <v>1</v>
      </c>
      <c r="N159" s="154" t="s">
        <v>40</v>
      </c>
      <c r="O159" s="155">
        <v>8.3000000000000004E-2</v>
      </c>
      <c r="P159" s="155">
        <f>O159*H159</f>
        <v>1.2870810000000001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986</v>
      </c>
    </row>
    <row r="160" spans="1:65" s="14" customFormat="1" ht="11.25">
      <c r="B160" s="166"/>
      <c r="D160" s="160" t="s">
        <v>142</v>
      </c>
      <c r="E160" s="167" t="s">
        <v>1</v>
      </c>
      <c r="F160" s="168" t="s">
        <v>987</v>
      </c>
      <c r="H160" s="169">
        <v>15.507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81</v>
      </c>
      <c r="AY160" s="167" t="s">
        <v>133</v>
      </c>
    </row>
    <row r="161" spans="1:65" s="2" customFormat="1" ht="16.5" customHeight="1">
      <c r="A161" s="30"/>
      <c r="B161" s="146"/>
      <c r="C161" s="147" t="s">
        <v>273</v>
      </c>
      <c r="D161" s="147" t="s">
        <v>135</v>
      </c>
      <c r="E161" s="148" t="s">
        <v>204</v>
      </c>
      <c r="F161" s="149" t="s">
        <v>205</v>
      </c>
      <c r="G161" s="150" t="s">
        <v>138</v>
      </c>
      <c r="H161" s="151">
        <v>15.507</v>
      </c>
      <c r="I161" s="152"/>
      <c r="J161" s="152">
        <f>ROUND(I161*H161,2)</f>
        <v>0</v>
      </c>
      <c r="K161" s="149" t="s">
        <v>951</v>
      </c>
      <c r="L161" s="31"/>
      <c r="M161" s="153" t="s">
        <v>1</v>
      </c>
      <c r="N161" s="154" t="s">
        <v>40</v>
      </c>
      <c r="O161" s="155">
        <v>8.9999999999999993E-3</v>
      </c>
      <c r="P161" s="155">
        <f>O161*H161</f>
        <v>0.13956299999999999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988</v>
      </c>
    </row>
    <row r="162" spans="1:65" s="2" customFormat="1" ht="21.75" customHeight="1">
      <c r="A162" s="30"/>
      <c r="B162" s="146"/>
      <c r="C162" s="147" t="s">
        <v>8</v>
      </c>
      <c r="D162" s="147" t="s">
        <v>135</v>
      </c>
      <c r="E162" s="148" t="s">
        <v>209</v>
      </c>
      <c r="F162" s="149" t="s">
        <v>210</v>
      </c>
      <c r="G162" s="150" t="s">
        <v>211</v>
      </c>
      <c r="H162" s="151">
        <v>24.811</v>
      </c>
      <c r="I162" s="152"/>
      <c r="J162" s="152">
        <f>ROUND(I162*H162,2)</f>
        <v>0</v>
      </c>
      <c r="K162" s="149" t="s">
        <v>951</v>
      </c>
      <c r="L162" s="31"/>
      <c r="M162" s="153" t="s">
        <v>1</v>
      </c>
      <c r="N162" s="154" t="s">
        <v>40</v>
      </c>
      <c r="O162" s="155">
        <v>0</v>
      </c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989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990</v>
      </c>
      <c r="H163" s="169">
        <v>24.811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81</v>
      </c>
      <c r="AY163" s="167" t="s">
        <v>133</v>
      </c>
    </row>
    <row r="164" spans="1:65" s="2" customFormat="1" ht="21.75" customHeight="1">
      <c r="A164" s="30"/>
      <c r="B164" s="146"/>
      <c r="C164" s="147" t="s">
        <v>283</v>
      </c>
      <c r="D164" s="147" t="s">
        <v>135</v>
      </c>
      <c r="E164" s="148" t="s">
        <v>215</v>
      </c>
      <c r="F164" s="149" t="s">
        <v>216</v>
      </c>
      <c r="G164" s="150" t="s">
        <v>138</v>
      </c>
      <c r="H164" s="151">
        <v>3.6</v>
      </c>
      <c r="I164" s="152"/>
      <c r="J164" s="152">
        <f>ROUND(I164*H164,2)</f>
        <v>0</v>
      </c>
      <c r="K164" s="149" t="s">
        <v>951</v>
      </c>
      <c r="L164" s="31"/>
      <c r="M164" s="153" t="s">
        <v>1</v>
      </c>
      <c r="N164" s="154" t="s">
        <v>40</v>
      </c>
      <c r="O164" s="155">
        <v>0.29899999999999999</v>
      </c>
      <c r="P164" s="155">
        <f>O164*H164</f>
        <v>1.0764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991</v>
      </c>
    </row>
    <row r="165" spans="1:65" s="13" customFormat="1" ht="11.25">
      <c r="B165" s="159"/>
      <c r="D165" s="160" t="s">
        <v>142</v>
      </c>
      <c r="E165" s="161" t="s">
        <v>1</v>
      </c>
      <c r="F165" s="162" t="s">
        <v>992</v>
      </c>
      <c r="H165" s="161" t="s">
        <v>1</v>
      </c>
      <c r="L165" s="159"/>
      <c r="M165" s="163"/>
      <c r="N165" s="164"/>
      <c r="O165" s="164"/>
      <c r="P165" s="164"/>
      <c r="Q165" s="164"/>
      <c r="R165" s="164"/>
      <c r="S165" s="164"/>
      <c r="T165" s="165"/>
      <c r="AT165" s="161" t="s">
        <v>142</v>
      </c>
      <c r="AU165" s="161" t="s">
        <v>87</v>
      </c>
      <c r="AV165" s="13" t="s">
        <v>81</v>
      </c>
      <c r="AW165" s="13" t="s">
        <v>31</v>
      </c>
      <c r="AX165" s="13" t="s">
        <v>74</v>
      </c>
      <c r="AY165" s="161" t="s">
        <v>133</v>
      </c>
    </row>
    <row r="166" spans="1:65" s="14" customFormat="1" ht="11.25">
      <c r="B166" s="166"/>
      <c r="D166" s="160" t="s">
        <v>142</v>
      </c>
      <c r="E166" s="167" t="s">
        <v>1</v>
      </c>
      <c r="F166" s="168" t="s">
        <v>993</v>
      </c>
      <c r="H166" s="169">
        <v>3.6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81</v>
      </c>
      <c r="AY166" s="167" t="s">
        <v>133</v>
      </c>
    </row>
    <row r="167" spans="1:65" s="2" customFormat="1" ht="16.5" customHeight="1">
      <c r="A167" s="30"/>
      <c r="B167" s="146"/>
      <c r="C167" s="187" t="s">
        <v>291</v>
      </c>
      <c r="D167" s="187" t="s">
        <v>243</v>
      </c>
      <c r="E167" s="188" t="s">
        <v>994</v>
      </c>
      <c r="F167" s="189" t="s">
        <v>995</v>
      </c>
      <c r="G167" s="190" t="s">
        <v>211</v>
      </c>
      <c r="H167" s="191">
        <v>7.2</v>
      </c>
      <c r="I167" s="192"/>
      <c r="J167" s="192">
        <f>ROUND(I167*H167,2)</f>
        <v>0</v>
      </c>
      <c r="K167" s="189" t="s">
        <v>951</v>
      </c>
      <c r="L167" s="193"/>
      <c r="M167" s="194" t="s">
        <v>1</v>
      </c>
      <c r="N167" s="195" t="s">
        <v>40</v>
      </c>
      <c r="O167" s="155">
        <v>0</v>
      </c>
      <c r="P167" s="155">
        <f>O167*H167</f>
        <v>0</v>
      </c>
      <c r="Q167" s="155">
        <v>1</v>
      </c>
      <c r="R167" s="155">
        <f>Q167*H167</f>
        <v>7.2</v>
      </c>
      <c r="S167" s="155">
        <v>0</v>
      </c>
      <c r="T167" s="156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8" t="s">
        <v>87</v>
      </c>
      <c r="BK167" s="158">
        <f>ROUND(I167*H167,2)</f>
        <v>0</v>
      </c>
      <c r="BL167" s="18" t="s">
        <v>140</v>
      </c>
      <c r="BM167" s="157" t="s">
        <v>996</v>
      </c>
    </row>
    <row r="168" spans="1:65" s="14" customFormat="1" ht="11.25">
      <c r="B168" s="166"/>
      <c r="D168" s="160" t="s">
        <v>142</v>
      </c>
      <c r="F168" s="168" t="s">
        <v>997</v>
      </c>
      <c r="H168" s="169">
        <v>7.2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</v>
      </c>
      <c r="AX168" s="14" t="s">
        <v>81</v>
      </c>
      <c r="AY168" s="167" t="s">
        <v>133</v>
      </c>
    </row>
    <row r="169" spans="1:65" s="2" customFormat="1" ht="21.75" customHeight="1">
      <c r="A169" s="30"/>
      <c r="B169" s="146"/>
      <c r="C169" s="147" t="s">
        <v>295</v>
      </c>
      <c r="D169" s="147" t="s">
        <v>135</v>
      </c>
      <c r="E169" s="148" t="s">
        <v>998</v>
      </c>
      <c r="F169" s="149" t="s">
        <v>999</v>
      </c>
      <c r="G169" s="150" t="s">
        <v>138</v>
      </c>
      <c r="H169" s="151">
        <v>9.2360000000000007</v>
      </c>
      <c r="I169" s="152"/>
      <c r="J169" s="152">
        <f>ROUND(I169*H169,2)</f>
        <v>0</v>
      </c>
      <c r="K169" s="149" t="s">
        <v>1</v>
      </c>
      <c r="L169" s="31"/>
      <c r="M169" s="153" t="s">
        <v>1</v>
      </c>
      <c r="N169" s="154" t="s">
        <v>40</v>
      </c>
      <c r="O169" s="155">
        <v>0.29899999999999999</v>
      </c>
      <c r="P169" s="155">
        <f>O169*H169</f>
        <v>2.7615639999999999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87</v>
      </c>
      <c r="BK169" s="158">
        <f>ROUND(I169*H169,2)</f>
        <v>0</v>
      </c>
      <c r="BL169" s="18" t="s">
        <v>140</v>
      </c>
      <c r="BM169" s="157" t="s">
        <v>1000</v>
      </c>
    </row>
    <row r="170" spans="1:65" s="14" customFormat="1" ht="11.25">
      <c r="B170" s="166"/>
      <c r="D170" s="160" t="s">
        <v>142</v>
      </c>
      <c r="E170" s="167" t="s">
        <v>1</v>
      </c>
      <c r="F170" s="168" t="s">
        <v>975</v>
      </c>
      <c r="H170" s="169">
        <v>9.0050000000000008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 ht="11.25">
      <c r="B171" s="166"/>
      <c r="D171" s="160" t="s">
        <v>142</v>
      </c>
      <c r="E171" s="167" t="s">
        <v>1</v>
      </c>
      <c r="F171" s="168" t="s">
        <v>976</v>
      </c>
      <c r="H171" s="169">
        <v>15.738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 ht="11.25">
      <c r="B172" s="166"/>
      <c r="D172" s="160" t="s">
        <v>142</v>
      </c>
      <c r="E172" s="167" t="s">
        <v>1</v>
      </c>
      <c r="F172" s="168" t="s">
        <v>1001</v>
      </c>
      <c r="H172" s="169">
        <v>-15.507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6" customFormat="1" ht="11.25">
      <c r="B173" s="180"/>
      <c r="D173" s="160" t="s">
        <v>142</v>
      </c>
      <c r="E173" s="181" t="s">
        <v>1</v>
      </c>
      <c r="F173" s="182" t="s">
        <v>157</v>
      </c>
      <c r="H173" s="183">
        <v>9.2360000000000024</v>
      </c>
      <c r="L173" s="180"/>
      <c r="M173" s="184"/>
      <c r="N173" s="185"/>
      <c r="O173" s="185"/>
      <c r="P173" s="185"/>
      <c r="Q173" s="185"/>
      <c r="R173" s="185"/>
      <c r="S173" s="185"/>
      <c r="T173" s="186"/>
      <c r="AT173" s="181" t="s">
        <v>142</v>
      </c>
      <c r="AU173" s="181" t="s">
        <v>87</v>
      </c>
      <c r="AV173" s="16" t="s">
        <v>140</v>
      </c>
      <c r="AW173" s="16" t="s">
        <v>31</v>
      </c>
      <c r="AX173" s="16" t="s">
        <v>81</v>
      </c>
      <c r="AY173" s="181" t="s">
        <v>133</v>
      </c>
    </row>
    <row r="174" spans="1:65" s="2" customFormat="1" ht="21.75" customHeight="1">
      <c r="A174" s="30"/>
      <c r="B174" s="146"/>
      <c r="C174" s="147" t="s">
        <v>299</v>
      </c>
      <c r="D174" s="147" t="s">
        <v>135</v>
      </c>
      <c r="E174" s="148" t="s">
        <v>1002</v>
      </c>
      <c r="F174" s="149" t="s">
        <v>1003</v>
      </c>
      <c r="G174" s="150" t="s">
        <v>138</v>
      </c>
      <c r="H174" s="151">
        <v>9.7420000000000009</v>
      </c>
      <c r="I174" s="152"/>
      <c r="J174" s="152">
        <f>ROUND(I174*H174,2)</f>
        <v>0</v>
      </c>
      <c r="K174" s="149" t="s">
        <v>951</v>
      </c>
      <c r="L174" s="31"/>
      <c r="M174" s="153" t="s">
        <v>1</v>
      </c>
      <c r="N174" s="154" t="s">
        <v>40</v>
      </c>
      <c r="O174" s="155">
        <v>0.28599999999999998</v>
      </c>
      <c r="P174" s="155">
        <f>O174*H174</f>
        <v>2.7862119999999999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8" t="s">
        <v>87</v>
      </c>
      <c r="BK174" s="158">
        <f>ROUND(I174*H174,2)</f>
        <v>0</v>
      </c>
      <c r="BL174" s="18" t="s">
        <v>140</v>
      </c>
      <c r="BM174" s="157" t="s">
        <v>1004</v>
      </c>
    </row>
    <row r="175" spans="1:65" s="14" customFormat="1" ht="11.25">
      <c r="B175" s="166"/>
      <c r="D175" s="160" t="s">
        <v>142</v>
      </c>
      <c r="E175" s="167" t="s">
        <v>1</v>
      </c>
      <c r="F175" s="168" t="s">
        <v>1005</v>
      </c>
      <c r="H175" s="169">
        <v>9.7420000000000009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81</v>
      </c>
      <c r="AY175" s="167" t="s">
        <v>133</v>
      </c>
    </row>
    <row r="176" spans="1:65" s="2" customFormat="1" ht="16.5" customHeight="1">
      <c r="A176" s="30"/>
      <c r="B176" s="146"/>
      <c r="C176" s="187" t="s">
        <v>303</v>
      </c>
      <c r="D176" s="187" t="s">
        <v>243</v>
      </c>
      <c r="E176" s="188" t="s">
        <v>1006</v>
      </c>
      <c r="F176" s="189" t="s">
        <v>1007</v>
      </c>
      <c r="G176" s="190" t="s">
        <v>211</v>
      </c>
      <c r="H176" s="191">
        <v>19.484000000000002</v>
      </c>
      <c r="I176" s="192"/>
      <c r="J176" s="192">
        <f>ROUND(I176*H176,2)</f>
        <v>0</v>
      </c>
      <c r="K176" s="189" t="s">
        <v>951</v>
      </c>
      <c r="L176" s="193"/>
      <c r="M176" s="194" t="s">
        <v>1</v>
      </c>
      <c r="N176" s="195" t="s">
        <v>40</v>
      </c>
      <c r="O176" s="155">
        <v>0</v>
      </c>
      <c r="P176" s="155">
        <f>O176*H176</f>
        <v>0</v>
      </c>
      <c r="Q176" s="155">
        <v>1</v>
      </c>
      <c r="R176" s="155">
        <f>Q176*H176</f>
        <v>19.484000000000002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203</v>
      </c>
      <c r="AT176" s="157" t="s">
        <v>243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1008</v>
      </c>
    </row>
    <row r="177" spans="1:65" s="14" customFormat="1" ht="11.25">
      <c r="B177" s="166"/>
      <c r="D177" s="160" t="s">
        <v>142</v>
      </c>
      <c r="F177" s="168" t="s">
        <v>1009</v>
      </c>
      <c r="H177" s="169">
        <v>19.484000000000002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</v>
      </c>
      <c r="AX177" s="14" t="s">
        <v>81</v>
      </c>
      <c r="AY177" s="167" t="s">
        <v>133</v>
      </c>
    </row>
    <row r="178" spans="1:65" s="12" customFormat="1" ht="22.9" customHeight="1">
      <c r="B178" s="134"/>
      <c r="D178" s="135" t="s">
        <v>73</v>
      </c>
      <c r="E178" s="144" t="s">
        <v>140</v>
      </c>
      <c r="F178" s="144" t="s">
        <v>248</v>
      </c>
      <c r="J178" s="145">
        <f>BK178</f>
        <v>0</v>
      </c>
      <c r="L178" s="134"/>
      <c r="M178" s="138"/>
      <c r="N178" s="139"/>
      <c r="O178" s="139"/>
      <c r="P178" s="140">
        <f>SUM(P179:P180)</f>
        <v>3.6696750000000002</v>
      </c>
      <c r="Q178" s="139"/>
      <c r="R178" s="140">
        <f>SUM(R179:R180)</f>
        <v>0</v>
      </c>
      <c r="S178" s="139"/>
      <c r="T178" s="141">
        <f>SUM(T179:T180)</f>
        <v>0</v>
      </c>
      <c r="AR178" s="135" t="s">
        <v>81</v>
      </c>
      <c r="AT178" s="142" t="s">
        <v>73</v>
      </c>
      <c r="AU178" s="142" t="s">
        <v>81</v>
      </c>
      <c r="AY178" s="135" t="s">
        <v>133</v>
      </c>
      <c r="BK178" s="143">
        <f>SUM(BK179:BK180)</f>
        <v>0</v>
      </c>
    </row>
    <row r="179" spans="1:65" s="2" customFormat="1" ht="21.75" customHeight="1">
      <c r="A179" s="30"/>
      <c r="B179" s="146"/>
      <c r="C179" s="147" t="s">
        <v>7</v>
      </c>
      <c r="D179" s="147" t="s">
        <v>135</v>
      </c>
      <c r="E179" s="148" t="s">
        <v>1010</v>
      </c>
      <c r="F179" s="149" t="s">
        <v>1011</v>
      </c>
      <c r="G179" s="150" t="s">
        <v>138</v>
      </c>
      <c r="H179" s="151">
        <v>2.165</v>
      </c>
      <c r="I179" s="152"/>
      <c r="J179" s="152">
        <f>ROUND(I179*H179,2)</f>
        <v>0</v>
      </c>
      <c r="K179" s="149" t="s">
        <v>951</v>
      </c>
      <c r="L179" s="31"/>
      <c r="M179" s="153" t="s">
        <v>1</v>
      </c>
      <c r="N179" s="154" t="s">
        <v>40</v>
      </c>
      <c r="O179" s="155">
        <v>1.6950000000000001</v>
      </c>
      <c r="P179" s="155">
        <f>O179*H179</f>
        <v>3.6696750000000002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1012</v>
      </c>
    </row>
    <row r="180" spans="1:65" s="14" customFormat="1" ht="11.25">
      <c r="B180" s="166"/>
      <c r="D180" s="160" t="s">
        <v>142</v>
      </c>
      <c r="E180" s="167" t="s">
        <v>1</v>
      </c>
      <c r="F180" s="168" t="s">
        <v>1013</v>
      </c>
      <c r="H180" s="169">
        <v>2.165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81</v>
      </c>
      <c r="AY180" s="167" t="s">
        <v>133</v>
      </c>
    </row>
    <row r="181" spans="1:65" s="12" customFormat="1" ht="22.9" customHeight="1">
      <c r="B181" s="134"/>
      <c r="D181" s="135" t="s">
        <v>73</v>
      </c>
      <c r="E181" s="144" t="s">
        <v>190</v>
      </c>
      <c r="F181" s="144" t="s">
        <v>1014</v>
      </c>
      <c r="J181" s="145">
        <f>BK181</f>
        <v>0</v>
      </c>
      <c r="L181" s="134"/>
      <c r="M181" s="138"/>
      <c r="N181" s="139"/>
      <c r="O181" s="139"/>
      <c r="P181" s="140">
        <f>SUM(P182:P186)</f>
        <v>7.3759999999999994</v>
      </c>
      <c r="Q181" s="139"/>
      <c r="R181" s="140">
        <f>SUM(R182:R186)</f>
        <v>3.2068000000000003</v>
      </c>
      <c r="S181" s="139"/>
      <c r="T181" s="141">
        <f>SUM(T182:T186)</f>
        <v>0</v>
      </c>
      <c r="AR181" s="135" t="s">
        <v>81</v>
      </c>
      <c r="AT181" s="142" t="s">
        <v>73</v>
      </c>
      <c r="AU181" s="142" t="s">
        <v>81</v>
      </c>
      <c r="AY181" s="135" t="s">
        <v>133</v>
      </c>
      <c r="BK181" s="143">
        <f>SUM(BK182:BK186)</f>
        <v>0</v>
      </c>
    </row>
    <row r="182" spans="1:65" s="2" customFormat="1" ht="21.75" customHeight="1">
      <c r="A182" s="30"/>
      <c r="B182" s="146"/>
      <c r="C182" s="147" t="s">
        <v>310</v>
      </c>
      <c r="D182" s="147" t="s">
        <v>135</v>
      </c>
      <c r="E182" s="148" t="s">
        <v>1015</v>
      </c>
      <c r="F182" s="149" t="s">
        <v>1016</v>
      </c>
      <c r="G182" s="150" t="s">
        <v>181</v>
      </c>
      <c r="H182" s="151">
        <v>4</v>
      </c>
      <c r="I182" s="152"/>
      <c r="J182" s="152">
        <f>ROUND(I182*H182,2)</f>
        <v>0</v>
      </c>
      <c r="K182" s="149" t="s">
        <v>951</v>
      </c>
      <c r="L182" s="31"/>
      <c r="M182" s="153" t="s">
        <v>1</v>
      </c>
      <c r="N182" s="154" t="s">
        <v>40</v>
      </c>
      <c r="O182" s="155">
        <v>0.31</v>
      </c>
      <c r="P182" s="155">
        <f>O182*H182</f>
        <v>1.24</v>
      </c>
      <c r="Q182" s="155">
        <v>0.27994000000000002</v>
      </c>
      <c r="R182" s="155">
        <f>Q182*H182</f>
        <v>1.1197600000000001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1017</v>
      </c>
    </row>
    <row r="183" spans="1:65" s="2" customFormat="1" ht="21.75" customHeight="1">
      <c r="A183" s="30"/>
      <c r="B183" s="146"/>
      <c r="C183" s="147" t="s">
        <v>317</v>
      </c>
      <c r="D183" s="147" t="s">
        <v>135</v>
      </c>
      <c r="E183" s="148" t="s">
        <v>1018</v>
      </c>
      <c r="F183" s="149" t="s">
        <v>1019</v>
      </c>
      <c r="G183" s="150" t="s">
        <v>181</v>
      </c>
      <c r="H183" s="151">
        <v>4</v>
      </c>
      <c r="I183" s="152"/>
      <c r="J183" s="152">
        <f>ROUND(I183*H183,2)</f>
        <v>0</v>
      </c>
      <c r="K183" s="149" t="s">
        <v>951</v>
      </c>
      <c r="L183" s="31"/>
      <c r="M183" s="153" t="s">
        <v>1</v>
      </c>
      <c r="N183" s="154" t="s">
        <v>40</v>
      </c>
      <c r="O183" s="155">
        <v>0.36</v>
      </c>
      <c r="P183" s="155">
        <f>O183*H183</f>
        <v>1.44</v>
      </c>
      <c r="Q183" s="155">
        <v>0.26244000000000001</v>
      </c>
      <c r="R183" s="155">
        <f>Q183*H183</f>
        <v>1.04976</v>
      </c>
      <c r="S183" s="155">
        <v>0</v>
      </c>
      <c r="T183" s="156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87</v>
      </c>
      <c r="BK183" s="158">
        <f>ROUND(I183*H183,2)</f>
        <v>0</v>
      </c>
      <c r="BL183" s="18" t="s">
        <v>140</v>
      </c>
      <c r="BM183" s="157" t="s">
        <v>1020</v>
      </c>
    </row>
    <row r="184" spans="1:65" s="14" customFormat="1" ht="11.25">
      <c r="B184" s="166"/>
      <c r="D184" s="160" t="s">
        <v>142</v>
      </c>
      <c r="E184" s="167" t="s">
        <v>1</v>
      </c>
      <c r="F184" s="168" t="s">
        <v>956</v>
      </c>
      <c r="H184" s="169">
        <v>4</v>
      </c>
      <c r="L184" s="166"/>
      <c r="M184" s="170"/>
      <c r="N184" s="171"/>
      <c r="O184" s="171"/>
      <c r="P184" s="171"/>
      <c r="Q184" s="171"/>
      <c r="R184" s="171"/>
      <c r="S184" s="171"/>
      <c r="T184" s="172"/>
      <c r="AT184" s="167" t="s">
        <v>142</v>
      </c>
      <c r="AU184" s="167" t="s">
        <v>87</v>
      </c>
      <c r="AV184" s="14" t="s">
        <v>87</v>
      </c>
      <c r="AW184" s="14" t="s">
        <v>31</v>
      </c>
      <c r="AX184" s="14" t="s">
        <v>81</v>
      </c>
      <c r="AY184" s="167" t="s">
        <v>133</v>
      </c>
    </row>
    <row r="185" spans="1:65" s="2" customFormat="1" ht="21.75" customHeight="1">
      <c r="A185" s="30"/>
      <c r="B185" s="146"/>
      <c r="C185" s="147" t="s">
        <v>324</v>
      </c>
      <c r="D185" s="147" t="s">
        <v>135</v>
      </c>
      <c r="E185" s="148" t="s">
        <v>1021</v>
      </c>
      <c r="F185" s="149" t="s">
        <v>1022</v>
      </c>
      <c r="G185" s="150" t="s">
        <v>181</v>
      </c>
      <c r="H185" s="151">
        <v>8</v>
      </c>
      <c r="I185" s="152"/>
      <c r="J185" s="152">
        <f>ROUND(I185*H185,2)</f>
        <v>0</v>
      </c>
      <c r="K185" s="149" t="s">
        <v>951</v>
      </c>
      <c r="L185" s="31"/>
      <c r="M185" s="153" t="s">
        <v>1</v>
      </c>
      <c r="N185" s="154" t="s">
        <v>40</v>
      </c>
      <c r="O185" s="155">
        <v>0.58699999999999997</v>
      </c>
      <c r="P185" s="155">
        <f>O185*H185</f>
        <v>4.6959999999999997</v>
      </c>
      <c r="Q185" s="155">
        <v>0.12966</v>
      </c>
      <c r="R185" s="155">
        <f>Q185*H185</f>
        <v>1.03728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1023</v>
      </c>
    </row>
    <row r="186" spans="1:65" s="14" customFormat="1" ht="11.25">
      <c r="B186" s="166"/>
      <c r="D186" s="160" t="s">
        <v>142</v>
      </c>
      <c r="E186" s="167" t="s">
        <v>1</v>
      </c>
      <c r="F186" s="168" t="s">
        <v>1024</v>
      </c>
      <c r="H186" s="169">
        <v>8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81</v>
      </c>
      <c r="AY186" s="167" t="s">
        <v>133</v>
      </c>
    </row>
    <row r="187" spans="1:65" s="12" customFormat="1" ht="22.9" customHeight="1">
      <c r="B187" s="134"/>
      <c r="D187" s="135" t="s">
        <v>73</v>
      </c>
      <c r="E187" s="144" t="s">
        <v>203</v>
      </c>
      <c r="F187" s="144" t="s">
        <v>272</v>
      </c>
      <c r="J187" s="145">
        <f>BK187</f>
        <v>0</v>
      </c>
      <c r="L187" s="134"/>
      <c r="M187" s="138"/>
      <c r="N187" s="139"/>
      <c r="O187" s="139"/>
      <c r="P187" s="140">
        <f>SUM(P188:P195)</f>
        <v>15.270999999999999</v>
      </c>
      <c r="Q187" s="139"/>
      <c r="R187" s="140">
        <f>SUM(R188:R195)</f>
        <v>0.57100000000000006</v>
      </c>
      <c r="S187" s="139"/>
      <c r="T187" s="141">
        <f>SUM(T188:T195)</f>
        <v>0</v>
      </c>
      <c r="AR187" s="135" t="s">
        <v>81</v>
      </c>
      <c r="AT187" s="142" t="s">
        <v>73</v>
      </c>
      <c r="AU187" s="142" t="s">
        <v>81</v>
      </c>
      <c r="AY187" s="135" t="s">
        <v>133</v>
      </c>
      <c r="BK187" s="143">
        <f>SUM(BK188:BK195)</f>
        <v>0</v>
      </c>
    </row>
    <row r="188" spans="1:65" s="2" customFormat="1" ht="16.5" customHeight="1">
      <c r="A188" s="30"/>
      <c r="B188" s="146"/>
      <c r="C188" s="147" t="s">
        <v>329</v>
      </c>
      <c r="D188" s="147" t="s">
        <v>135</v>
      </c>
      <c r="E188" s="148" t="s">
        <v>1025</v>
      </c>
      <c r="F188" s="149" t="s">
        <v>1026</v>
      </c>
      <c r="G188" s="150" t="s">
        <v>339</v>
      </c>
      <c r="H188" s="151">
        <v>2</v>
      </c>
      <c r="I188" s="152"/>
      <c r="J188" s="152">
        <f t="shared" ref="J188:J195" si="0">ROUND(I188*H188,2)</f>
        <v>0</v>
      </c>
      <c r="K188" s="149" t="s">
        <v>1</v>
      </c>
      <c r="L188" s="31"/>
      <c r="M188" s="153" t="s">
        <v>1</v>
      </c>
      <c r="N188" s="154" t="s">
        <v>40</v>
      </c>
      <c r="O188" s="155">
        <v>1.516</v>
      </c>
      <c r="P188" s="155">
        <f t="shared" ref="P188:P195" si="1">O188*H188</f>
        <v>3.032</v>
      </c>
      <c r="Q188" s="155">
        <v>2.7299999999999998E-3</v>
      </c>
      <c r="R188" s="155">
        <f t="shared" ref="R188:R195" si="2">Q188*H188</f>
        <v>5.4599999999999996E-3</v>
      </c>
      <c r="S188" s="155">
        <v>0</v>
      </c>
      <c r="T188" s="156">
        <f t="shared" ref="T188:T195" si="3"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140</v>
      </c>
      <c r="AT188" s="157" t="s">
        <v>135</v>
      </c>
      <c r="AU188" s="157" t="s">
        <v>87</v>
      </c>
      <c r="AY188" s="18" t="s">
        <v>133</v>
      </c>
      <c r="BE188" s="158">
        <f t="shared" ref="BE188:BE195" si="4">IF(N188="základní",J188,0)</f>
        <v>0</v>
      </c>
      <c r="BF188" s="158">
        <f t="shared" ref="BF188:BF195" si="5">IF(N188="snížená",J188,0)</f>
        <v>0</v>
      </c>
      <c r="BG188" s="158">
        <f t="shared" ref="BG188:BG195" si="6">IF(N188="zákl. přenesená",J188,0)</f>
        <v>0</v>
      </c>
      <c r="BH188" s="158">
        <f t="shared" ref="BH188:BH195" si="7">IF(N188="sníž. přenesená",J188,0)</f>
        <v>0</v>
      </c>
      <c r="BI188" s="158">
        <f t="shared" ref="BI188:BI195" si="8">IF(N188="nulová",J188,0)</f>
        <v>0</v>
      </c>
      <c r="BJ188" s="18" t="s">
        <v>87</v>
      </c>
      <c r="BK188" s="158">
        <f t="shared" ref="BK188:BK195" si="9">ROUND(I188*H188,2)</f>
        <v>0</v>
      </c>
      <c r="BL188" s="18" t="s">
        <v>140</v>
      </c>
      <c r="BM188" s="157" t="s">
        <v>1027</v>
      </c>
    </row>
    <row r="189" spans="1:65" s="2" customFormat="1" ht="21.75" customHeight="1">
      <c r="A189" s="30"/>
      <c r="B189" s="146"/>
      <c r="C189" s="147" t="s">
        <v>336</v>
      </c>
      <c r="D189" s="147" t="s">
        <v>135</v>
      </c>
      <c r="E189" s="148" t="s">
        <v>1028</v>
      </c>
      <c r="F189" s="149" t="s">
        <v>1029</v>
      </c>
      <c r="G189" s="150" t="s">
        <v>276</v>
      </c>
      <c r="H189" s="151">
        <v>28</v>
      </c>
      <c r="I189" s="152"/>
      <c r="J189" s="152">
        <f t="shared" si="0"/>
        <v>0</v>
      </c>
      <c r="K189" s="149" t="s">
        <v>951</v>
      </c>
      <c r="L189" s="31"/>
      <c r="M189" s="153" t="s">
        <v>1</v>
      </c>
      <c r="N189" s="154" t="s">
        <v>40</v>
      </c>
      <c r="O189" s="155">
        <v>0.25800000000000001</v>
      </c>
      <c r="P189" s="155">
        <f t="shared" si="1"/>
        <v>7.2240000000000002</v>
      </c>
      <c r="Q189" s="155">
        <v>2.6800000000000001E-3</v>
      </c>
      <c r="R189" s="155">
        <f t="shared" si="2"/>
        <v>7.5039999999999996E-2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140</v>
      </c>
      <c r="AT189" s="157" t="s">
        <v>135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140</v>
      </c>
      <c r="BM189" s="157" t="s">
        <v>1030</v>
      </c>
    </row>
    <row r="190" spans="1:65" s="2" customFormat="1" ht="21.75" customHeight="1">
      <c r="A190" s="30"/>
      <c r="B190" s="146"/>
      <c r="C190" s="147" t="s">
        <v>341</v>
      </c>
      <c r="D190" s="147" t="s">
        <v>135</v>
      </c>
      <c r="E190" s="148" t="s">
        <v>1031</v>
      </c>
      <c r="F190" s="149" t="s">
        <v>1032</v>
      </c>
      <c r="G190" s="150" t="s">
        <v>339</v>
      </c>
      <c r="H190" s="151">
        <v>1</v>
      </c>
      <c r="I190" s="152"/>
      <c r="J190" s="152">
        <f t="shared" si="0"/>
        <v>0</v>
      </c>
      <c r="K190" s="149" t="s">
        <v>951</v>
      </c>
      <c r="L190" s="31"/>
      <c r="M190" s="153" t="s">
        <v>1</v>
      </c>
      <c r="N190" s="154" t="s">
        <v>40</v>
      </c>
      <c r="O190" s="155">
        <v>0.68300000000000005</v>
      </c>
      <c r="P190" s="155">
        <f t="shared" si="1"/>
        <v>0.68300000000000005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140</v>
      </c>
      <c r="BM190" s="157" t="s">
        <v>1033</v>
      </c>
    </row>
    <row r="191" spans="1:65" s="2" customFormat="1" ht="16.5" customHeight="1">
      <c r="A191" s="30"/>
      <c r="B191" s="146"/>
      <c r="C191" s="187" t="s">
        <v>345</v>
      </c>
      <c r="D191" s="187" t="s">
        <v>243</v>
      </c>
      <c r="E191" s="188" t="s">
        <v>1034</v>
      </c>
      <c r="F191" s="189" t="s">
        <v>1035</v>
      </c>
      <c r="G191" s="190" t="s">
        <v>339</v>
      </c>
      <c r="H191" s="191">
        <v>1</v>
      </c>
      <c r="I191" s="192"/>
      <c r="J191" s="192">
        <f t="shared" si="0"/>
        <v>0</v>
      </c>
      <c r="K191" s="189" t="s">
        <v>951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5.4000000000000001E-4</v>
      </c>
      <c r="R191" s="155">
        <f t="shared" si="2"/>
        <v>5.4000000000000001E-4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203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1036</v>
      </c>
    </row>
    <row r="192" spans="1:65" s="2" customFormat="1" ht="21.75" customHeight="1">
      <c r="A192" s="30"/>
      <c r="B192" s="146"/>
      <c r="C192" s="147" t="s">
        <v>349</v>
      </c>
      <c r="D192" s="147" t="s">
        <v>135</v>
      </c>
      <c r="E192" s="148" t="s">
        <v>1037</v>
      </c>
      <c r="F192" s="149" t="s">
        <v>1038</v>
      </c>
      <c r="G192" s="150" t="s">
        <v>339</v>
      </c>
      <c r="H192" s="151">
        <v>2</v>
      </c>
      <c r="I192" s="152"/>
      <c r="J192" s="152">
        <f t="shared" si="0"/>
        <v>0</v>
      </c>
      <c r="K192" s="149" t="s">
        <v>951</v>
      </c>
      <c r="L192" s="31"/>
      <c r="M192" s="153" t="s">
        <v>1</v>
      </c>
      <c r="N192" s="154" t="s">
        <v>40</v>
      </c>
      <c r="O192" s="155">
        <v>0.66700000000000004</v>
      </c>
      <c r="P192" s="155">
        <f t="shared" si="1"/>
        <v>1.3340000000000001</v>
      </c>
      <c r="Q192" s="155">
        <v>0.1056</v>
      </c>
      <c r="R192" s="155">
        <f t="shared" si="2"/>
        <v>0.2112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140</v>
      </c>
      <c r="AT192" s="157" t="s">
        <v>135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1039</v>
      </c>
    </row>
    <row r="193" spans="1:65" s="2" customFormat="1" ht="21.75" customHeight="1">
      <c r="A193" s="30"/>
      <c r="B193" s="146"/>
      <c r="C193" s="147" t="s">
        <v>354</v>
      </c>
      <c r="D193" s="147" t="s">
        <v>135</v>
      </c>
      <c r="E193" s="148" t="s">
        <v>1040</v>
      </c>
      <c r="F193" s="149" t="s">
        <v>1041</v>
      </c>
      <c r="G193" s="150" t="s">
        <v>339</v>
      </c>
      <c r="H193" s="151">
        <v>2</v>
      </c>
      <c r="I193" s="152"/>
      <c r="J193" s="152">
        <f t="shared" si="0"/>
        <v>0</v>
      </c>
      <c r="K193" s="149" t="s">
        <v>951</v>
      </c>
      <c r="L193" s="31"/>
      <c r="M193" s="153" t="s">
        <v>1</v>
      </c>
      <c r="N193" s="154" t="s">
        <v>40</v>
      </c>
      <c r="O193" s="155">
        <v>0.16700000000000001</v>
      </c>
      <c r="P193" s="155">
        <f t="shared" si="1"/>
        <v>0.33400000000000002</v>
      </c>
      <c r="Q193" s="155">
        <v>2.4240000000000001E-2</v>
      </c>
      <c r="R193" s="155">
        <f t="shared" si="2"/>
        <v>4.8480000000000002E-2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140</v>
      </c>
      <c r="AT193" s="157" t="s">
        <v>135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1042</v>
      </c>
    </row>
    <row r="194" spans="1:65" s="2" customFormat="1" ht="21.75" customHeight="1">
      <c r="A194" s="30"/>
      <c r="B194" s="146"/>
      <c r="C194" s="147" t="s">
        <v>358</v>
      </c>
      <c r="D194" s="147" t="s">
        <v>135</v>
      </c>
      <c r="E194" s="148" t="s">
        <v>1043</v>
      </c>
      <c r="F194" s="149" t="s">
        <v>1044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951</v>
      </c>
      <c r="L194" s="31"/>
      <c r="M194" s="153" t="s">
        <v>1</v>
      </c>
      <c r="N194" s="154" t="s">
        <v>40</v>
      </c>
      <c r="O194" s="155">
        <v>0.33300000000000002</v>
      </c>
      <c r="P194" s="155">
        <f t="shared" si="1"/>
        <v>0.66600000000000004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1045</v>
      </c>
    </row>
    <row r="195" spans="1:65" s="2" customFormat="1" ht="21.75" customHeight="1">
      <c r="A195" s="30"/>
      <c r="B195" s="146"/>
      <c r="C195" s="147" t="s">
        <v>362</v>
      </c>
      <c r="D195" s="147" t="s">
        <v>135</v>
      </c>
      <c r="E195" s="148" t="s">
        <v>1046</v>
      </c>
      <c r="F195" s="149" t="s">
        <v>1047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951</v>
      </c>
      <c r="L195" s="31"/>
      <c r="M195" s="153" t="s">
        <v>1</v>
      </c>
      <c r="N195" s="154" t="s">
        <v>40</v>
      </c>
      <c r="O195" s="155">
        <v>0.999</v>
      </c>
      <c r="P195" s="155">
        <f t="shared" si="1"/>
        <v>1.998</v>
      </c>
      <c r="Q195" s="155">
        <v>0.11514000000000001</v>
      </c>
      <c r="R195" s="155">
        <f t="shared" si="2"/>
        <v>0.23028000000000001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1048</v>
      </c>
    </row>
    <row r="196" spans="1:65" s="12" customFormat="1" ht="22.9" customHeight="1">
      <c r="B196" s="134"/>
      <c r="D196" s="135" t="s">
        <v>73</v>
      </c>
      <c r="E196" s="144" t="s">
        <v>208</v>
      </c>
      <c r="F196" s="144" t="s">
        <v>1049</v>
      </c>
      <c r="J196" s="145">
        <f>BK196</f>
        <v>0</v>
      </c>
      <c r="L196" s="134"/>
      <c r="M196" s="138"/>
      <c r="N196" s="139"/>
      <c r="O196" s="139"/>
      <c r="P196" s="140">
        <f>SUM(P197:P201)</f>
        <v>3.032</v>
      </c>
      <c r="Q196" s="139"/>
      <c r="R196" s="140">
        <f>SUM(R197:R201)</f>
        <v>0.94884000000000013</v>
      </c>
      <c r="S196" s="139"/>
      <c r="T196" s="141">
        <f>SUM(T197:T201)</f>
        <v>0</v>
      </c>
      <c r="AR196" s="135" t="s">
        <v>81</v>
      </c>
      <c r="AT196" s="142" t="s">
        <v>73</v>
      </c>
      <c r="AU196" s="142" t="s">
        <v>81</v>
      </c>
      <c r="AY196" s="135" t="s">
        <v>133</v>
      </c>
      <c r="BK196" s="143">
        <f>SUM(BK197:BK201)</f>
        <v>0</v>
      </c>
    </row>
    <row r="197" spans="1:65" s="2" customFormat="1" ht="21.75" customHeight="1">
      <c r="A197" s="30"/>
      <c r="B197" s="146"/>
      <c r="C197" s="147" t="s">
        <v>367</v>
      </c>
      <c r="D197" s="147" t="s">
        <v>135</v>
      </c>
      <c r="E197" s="148" t="s">
        <v>1050</v>
      </c>
      <c r="F197" s="149" t="s">
        <v>1051</v>
      </c>
      <c r="G197" s="150" t="s">
        <v>276</v>
      </c>
      <c r="H197" s="151">
        <v>4</v>
      </c>
      <c r="I197" s="152"/>
      <c r="J197" s="152">
        <f>ROUND(I197*H197,2)</f>
        <v>0</v>
      </c>
      <c r="K197" s="149" t="s">
        <v>951</v>
      </c>
      <c r="L197" s="31"/>
      <c r="M197" s="153" t="s">
        <v>1</v>
      </c>
      <c r="N197" s="154" t="s">
        <v>40</v>
      </c>
      <c r="O197" s="155">
        <v>0.26800000000000002</v>
      </c>
      <c r="P197" s="155">
        <f>O197*H197</f>
        <v>1.0720000000000001</v>
      </c>
      <c r="Q197" s="155">
        <v>0.15540000000000001</v>
      </c>
      <c r="R197" s="155">
        <f>Q197*H197</f>
        <v>0.62160000000000004</v>
      </c>
      <c r="S197" s="155">
        <v>0</v>
      </c>
      <c r="T197" s="156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7" t="s">
        <v>140</v>
      </c>
      <c r="AT197" s="157" t="s">
        <v>135</v>
      </c>
      <c r="AU197" s="157" t="s">
        <v>87</v>
      </c>
      <c r="AY197" s="18" t="s">
        <v>133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87</v>
      </c>
      <c r="BK197" s="158">
        <f>ROUND(I197*H197,2)</f>
        <v>0</v>
      </c>
      <c r="BL197" s="18" t="s">
        <v>140</v>
      </c>
      <c r="BM197" s="157" t="s">
        <v>1052</v>
      </c>
    </row>
    <row r="198" spans="1:65" s="2" customFormat="1" ht="16.5" customHeight="1">
      <c r="A198" s="30"/>
      <c r="B198" s="146"/>
      <c r="C198" s="187" t="s">
        <v>372</v>
      </c>
      <c r="D198" s="187" t="s">
        <v>243</v>
      </c>
      <c r="E198" s="188" t="s">
        <v>1053</v>
      </c>
      <c r="F198" s="189" t="s">
        <v>1054</v>
      </c>
      <c r="G198" s="190" t="s">
        <v>276</v>
      </c>
      <c r="H198" s="191">
        <v>4.04</v>
      </c>
      <c r="I198" s="192"/>
      <c r="J198" s="192">
        <f>ROUND(I198*H198,2)</f>
        <v>0</v>
      </c>
      <c r="K198" s="189" t="s">
        <v>951</v>
      </c>
      <c r="L198" s="193"/>
      <c r="M198" s="194" t="s">
        <v>1</v>
      </c>
      <c r="N198" s="195" t="s">
        <v>40</v>
      </c>
      <c r="O198" s="155">
        <v>0</v>
      </c>
      <c r="P198" s="155">
        <f>O198*H198</f>
        <v>0</v>
      </c>
      <c r="Q198" s="155">
        <v>8.1000000000000003E-2</v>
      </c>
      <c r="R198" s="155">
        <f>Q198*H198</f>
        <v>0.32724000000000003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203</v>
      </c>
      <c r="AT198" s="157" t="s">
        <v>243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1055</v>
      </c>
    </row>
    <row r="199" spans="1:65" s="14" customFormat="1" ht="11.25">
      <c r="B199" s="166"/>
      <c r="D199" s="160" t="s">
        <v>142</v>
      </c>
      <c r="F199" s="168" t="s">
        <v>1056</v>
      </c>
      <c r="H199" s="169">
        <v>4.04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</v>
      </c>
      <c r="AX199" s="14" t="s">
        <v>81</v>
      </c>
      <c r="AY199" s="167" t="s">
        <v>133</v>
      </c>
    </row>
    <row r="200" spans="1:65" s="2" customFormat="1" ht="16.5" customHeight="1">
      <c r="A200" s="30"/>
      <c r="B200" s="146"/>
      <c r="C200" s="147" t="s">
        <v>378</v>
      </c>
      <c r="D200" s="147" t="s">
        <v>135</v>
      </c>
      <c r="E200" s="148" t="s">
        <v>1057</v>
      </c>
      <c r="F200" s="149" t="s">
        <v>1058</v>
      </c>
      <c r="G200" s="150" t="s">
        <v>276</v>
      </c>
      <c r="H200" s="151">
        <v>10</v>
      </c>
      <c r="I200" s="152"/>
      <c r="J200" s="152">
        <f>ROUND(I200*H200,2)</f>
        <v>0</v>
      </c>
      <c r="K200" s="149" t="s">
        <v>951</v>
      </c>
      <c r="L200" s="31"/>
      <c r="M200" s="153" t="s">
        <v>1</v>
      </c>
      <c r="N200" s="154" t="s">
        <v>40</v>
      </c>
      <c r="O200" s="155">
        <v>0.19600000000000001</v>
      </c>
      <c r="P200" s="155">
        <f>O200*H200</f>
        <v>1.96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1059</v>
      </c>
    </row>
    <row r="201" spans="1:65" s="14" customFormat="1" ht="11.25">
      <c r="B201" s="166"/>
      <c r="D201" s="160" t="s">
        <v>142</v>
      </c>
      <c r="E201" s="167" t="s">
        <v>1</v>
      </c>
      <c r="F201" s="168" t="s">
        <v>1060</v>
      </c>
      <c r="H201" s="169">
        <v>10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81</v>
      </c>
      <c r="AY201" s="167" t="s">
        <v>133</v>
      </c>
    </row>
    <row r="202" spans="1:65" s="12" customFormat="1" ht="22.9" customHeight="1">
      <c r="B202" s="134"/>
      <c r="D202" s="135" t="s">
        <v>73</v>
      </c>
      <c r="E202" s="144" t="s">
        <v>1061</v>
      </c>
      <c r="F202" s="144" t="s">
        <v>1062</v>
      </c>
      <c r="J202" s="145">
        <f>BK202</f>
        <v>0</v>
      </c>
      <c r="L202" s="134"/>
      <c r="M202" s="138"/>
      <c r="N202" s="139"/>
      <c r="O202" s="139"/>
      <c r="P202" s="140">
        <f>SUM(P203:P211)</f>
        <v>0.84094000000000002</v>
      </c>
      <c r="Q202" s="139"/>
      <c r="R202" s="140">
        <f>SUM(R203:R211)</f>
        <v>0</v>
      </c>
      <c r="S202" s="139"/>
      <c r="T202" s="141">
        <f>SUM(T203:T211)</f>
        <v>0</v>
      </c>
      <c r="AR202" s="135" t="s">
        <v>81</v>
      </c>
      <c r="AT202" s="142" t="s">
        <v>73</v>
      </c>
      <c r="AU202" s="142" t="s">
        <v>81</v>
      </c>
      <c r="AY202" s="135" t="s">
        <v>133</v>
      </c>
      <c r="BK202" s="143">
        <f>SUM(BK203:BK211)</f>
        <v>0</v>
      </c>
    </row>
    <row r="203" spans="1:65" s="2" customFormat="1" ht="16.5" customHeight="1">
      <c r="A203" s="30"/>
      <c r="B203" s="146"/>
      <c r="C203" s="147" t="s">
        <v>385</v>
      </c>
      <c r="D203" s="147" t="s">
        <v>135</v>
      </c>
      <c r="E203" s="148" t="s">
        <v>1063</v>
      </c>
      <c r="F203" s="149" t="s">
        <v>1064</v>
      </c>
      <c r="G203" s="150" t="s">
        <v>211</v>
      </c>
      <c r="H203" s="151">
        <v>2.64</v>
      </c>
      <c r="I203" s="152"/>
      <c r="J203" s="152">
        <f>ROUND(I203*H203,2)</f>
        <v>0</v>
      </c>
      <c r="K203" s="149" t="s">
        <v>951</v>
      </c>
      <c r="L203" s="31"/>
      <c r="M203" s="153" t="s">
        <v>1</v>
      </c>
      <c r="N203" s="154" t="s">
        <v>40</v>
      </c>
      <c r="O203" s="155">
        <v>0.03</v>
      </c>
      <c r="P203" s="155">
        <f>O203*H203</f>
        <v>7.9200000000000007E-2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140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140</v>
      </c>
      <c r="BM203" s="157" t="s">
        <v>1065</v>
      </c>
    </row>
    <row r="204" spans="1:65" s="2" customFormat="1" ht="21.75" customHeight="1">
      <c r="A204" s="30"/>
      <c r="B204" s="146"/>
      <c r="C204" s="147" t="s">
        <v>392</v>
      </c>
      <c r="D204" s="147" t="s">
        <v>135</v>
      </c>
      <c r="E204" s="148" t="s">
        <v>1066</v>
      </c>
      <c r="F204" s="149" t="s">
        <v>1067</v>
      </c>
      <c r="G204" s="150" t="s">
        <v>211</v>
      </c>
      <c r="H204" s="151">
        <v>23.76</v>
      </c>
      <c r="I204" s="152"/>
      <c r="J204" s="152">
        <f>ROUND(I204*H204,2)</f>
        <v>0</v>
      </c>
      <c r="K204" s="149" t="s">
        <v>951</v>
      </c>
      <c r="L204" s="31"/>
      <c r="M204" s="153" t="s">
        <v>1</v>
      </c>
      <c r="N204" s="154" t="s">
        <v>40</v>
      </c>
      <c r="O204" s="155">
        <v>2E-3</v>
      </c>
      <c r="P204" s="155">
        <f>O204*H204</f>
        <v>4.7520000000000007E-2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1068</v>
      </c>
    </row>
    <row r="205" spans="1:65" s="14" customFormat="1" ht="11.25">
      <c r="B205" s="166"/>
      <c r="D205" s="160" t="s">
        <v>142</v>
      </c>
      <c r="F205" s="168" t="s">
        <v>1069</v>
      </c>
      <c r="H205" s="169">
        <v>23.76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397</v>
      </c>
      <c r="D206" s="147" t="s">
        <v>135</v>
      </c>
      <c r="E206" s="148" t="s">
        <v>1070</v>
      </c>
      <c r="F206" s="149" t="s">
        <v>1071</v>
      </c>
      <c r="G206" s="150" t="s">
        <v>211</v>
      </c>
      <c r="H206" s="151">
        <v>0.82</v>
      </c>
      <c r="I206" s="152"/>
      <c r="J206" s="152">
        <f>ROUND(I206*H206,2)</f>
        <v>0</v>
      </c>
      <c r="K206" s="149" t="s">
        <v>951</v>
      </c>
      <c r="L206" s="31"/>
      <c r="M206" s="153" t="s">
        <v>1</v>
      </c>
      <c r="N206" s="154" t="s">
        <v>40</v>
      </c>
      <c r="O206" s="155">
        <v>0.83499999999999996</v>
      </c>
      <c r="P206" s="155">
        <f>O206*H206</f>
        <v>0.68469999999999998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1072</v>
      </c>
    </row>
    <row r="207" spans="1:65" s="2" customFormat="1" ht="21.75" customHeight="1">
      <c r="A207" s="30"/>
      <c r="B207" s="146"/>
      <c r="C207" s="147" t="s">
        <v>402</v>
      </c>
      <c r="D207" s="147" t="s">
        <v>135</v>
      </c>
      <c r="E207" s="148" t="s">
        <v>1073</v>
      </c>
      <c r="F207" s="149" t="s">
        <v>1074</v>
      </c>
      <c r="G207" s="150" t="s">
        <v>211</v>
      </c>
      <c r="H207" s="151">
        <v>7.38</v>
      </c>
      <c r="I207" s="152"/>
      <c r="J207" s="152">
        <f>ROUND(I207*H207,2)</f>
        <v>0</v>
      </c>
      <c r="K207" s="149" t="s">
        <v>951</v>
      </c>
      <c r="L207" s="31"/>
      <c r="M207" s="153" t="s">
        <v>1</v>
      </c>
      <c r="N207" s="154" t="s">
        <v>40</v>
      </c>
      <c r="O207" s="155">
        <v>4.0000000000000001E-3</v>
      </c>
      <c r="P207" s="155">
        <f>O207*H207</f>
        <v>2.9520000000000001E-2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1075</v>
      </c>
    </row>
    <row r="208" spans="1:65" s="14" customFormat="1" ht="11.25">
      <c r="B208" s="166"/>
      <c r="D208" s="160" t="s">
        <v>142</v>
      </c>
      <c r="F208" s="168" t="s">
        <v>1076</v>
      </c>
      <c r="H208" s="169">
        <v>7.38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21.75" customHeight="1">
      <c r="A209" s="30"/>
      <c r="B209" s="146"/>
      <c r="C209" s="147" t="s">
        <v>406</v>
      </c>
      <c r="D209" s="147" t="s">
        <v>135</v>
      </c>
      <c r="E209" s="148" t="s">
        <v>1077</v>
      </c>
      <c r="F209" s="149" t="s">
        <v>1078</v>
      </c>
      <c r="G209" s="150" t="s">
        <v>211</v>
      </c>
      <c r="H209" s="151">
        <v>0.82</v>
      </c>
      <c r="I209" s="152"/>
      <c r="J209" s="152">
        <f>ROUND(I209*H209,2)</f>
        <v>0</v>
      </c>
      <c r="K209" s="149" t="s">
        <v>951</v>
      </c>
      <c r="L209" s="31"/>
      <c r="M209" s="153" t="s">
        <v>1</v>
      </c>
      <c r="N209" s="154" t="s">
        <v>40</v>
      </c>
      <c r="O209" s="155">
        <v>0</v>
      </c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140</v>
      </c>
      <c r="AT209" s="157" t="s">
        <v>135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140</v>
      </c>
      <c r="BM209" s="157" t="s">
        <v>1079</v>
      </c>
    </row>
    <row r="210" spans="1:65" s="2" customFormat="1" ht="21.75" customHeight="1">
      <c r="A210" s="30"/>
      <c r="B210" s="146"/>
      <c r="C210" s="147" t="s">
        <v>411</v>
      </c>
      <c r="D210" s="147" t="s">
        <v>135</v>
      </c>
      <c r="E210" s="148" t="s">
        <v>1080</v>
      </c>
      <c r="F210" s="149" t="s">
        <v>1081</v>
      </c>
      <c r="G210" s="150" t="s">
        <v>211</v>
      </c>
      <c r="H210" s="151">
        <v>0.88</v>
      </c>
      <c r="I210" s="152"/>
      <c r="J210" s="152">
        <f>ROUND(I210*H210,2)</f>
        <v>0</v>
      </c>
      <c r="K210" s="149" t="s">
        <v>951</v>
      </c>
      <c r="L210" s="31"/>
      <c r="M210" s="153" t="s">
        <v>1</v>
      </c>
      <c r="N210" s="154" t="s">
        <v>40</v>
      </c>
      <c r="O210" s="155">
        <v>0</v>
      </c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1082</v>
      </c>
    </row>
    <row r="211" spans="1:65" s="2" customFormat="1" ht="21.75" customHeight="1">
      <c r="A211" s="30"/>
      <c r="B211" s="146"/>
      <c r="C211" s="147" t="s">
        <v>416</v>
      </c>
      <c r="D211" s="147" t="s">
        <v>135</v>
      </c>
      <c r="E211" s="148" t="s">
        <v>1083</v>
      </c>
      <c r="F211" s="149" t="s">
        <v>1084</v>
      </c>
      <c r="G211" s="150" t="s">
        <v>211</v>
      </c>
      <c r="H211" s="151">
        <v>1.76</v>
      </c>
      <c r="I211" s="152"/>
      <c r="J211" s="152">
        <f>ROUND(I211*H211,2)</f>
        <v>0</v>
      </c>
      <c r="K211" s="149" t="s">
        <v>951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1085</v>
      </c>
    </row>
    <row r="212" spans="1:65" s="12" customFormat="1" ht="22.9" customHeight="1">
      <c r="B212" s="134"/>
      <c r="D212" s="135" t="s">
        <v>73</v>
      </c>
      <c r="E212" s="144" t="s">
        <v>281</v>
      </c>
      <c r="F212" s="144" t="s">
        <v>282</v>
      </c>
      <c r="J212" s="145">
        <f>BK212</f>
        <v>0</v>
      </c>
      <c r="L212" s="134"/>
      <c r="M212" s="138"/>
      <c r="N212" s="139"/>
      <c r="O212" s="139"/>
      <c r="P212" s="140">
        <f>P213</f>
        <v>46.597799999999999</v>
      </c>
      <c r="Q212" s="139"/>
      <c r="R212" s="140">
        <f>R213</f>
        <v>0</v>
      </c>
      <c r="S212" s="139"/>
      <c r="T212" s="141">
        <f>T213</f>
        <v>0</v>
      </c>
      <c r="AR212" s="135" t="s">
        <v>81</v>
      </c>
      <c r="AT212" s="142" t="s">
        <v>73</v>
      </c>
      <c r="AU212" s="142" t="s">
        <v>81</v>
      </c>
      <c r="AY212" s="135" t="s">
        <v>133</v>
      </c>
      <c r="BK212" s="143">
        <f>BK213</f>
        <v>0</v>
      </c>
    </row>
    <row r="213" spans="1:65" s="2" customFormat="1" ht="21.75" customHeight="1">
      <c r="A213" s="30"/>
      <c r="B213" s="146"/>
      <c r="C213" s="147" t="s">
        <v>421</v>
      </c>
      <c r="D213" s="147" t="s">
        <v>135</v>
      </c>
      <c r="E213" s="148" t="s">
        <v>640</v>
      </c>
      <c r="F213" s="149" t="s">
        <v>641</v>
      </c>
      <c r="G213" s="150" t="s">
        <v>211</v>
      </c>
      <c r="H213" s="151">
        <v>31.484999999999999</v>
      </c>
      <c r="I213" s="152"/>
      <c r="J213" s="152">
        <f>ROUND(I213*H213,2)</f>
        <v>0</v>
      </c>
      <c r="K213" s="149" t="s">
        <v>139</v>
      </c>
      <c r="L213" s="31"/>
      <c r="M213" s="153" t="s">
        <v>1</v>
      </c>
      <c r="N213" s="154" t="s">
        <v>40</v>
      </c>
      <c r="O213" s="155">
        <v>1.48</v>
      </c>
      <c r="P213" s="155">
        <f>O213*H213</f>
        <v>46.597799999999999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140</v>
      </c>
      <c r="AT213" s="157" t="s">
        <v>135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140</v>
      </c>
      <c r="BM213" s="157" t="s">
        <v>1086</v>
      </c>
    </row>
    <row r="214" spans="1:65" s="12" customFormat="1" ht="25.9" customHeight="1">
      <c r="B214" s="134"/>
      <c r="D214" s="135" t="s">
        <v>73</v>
      </c>
      <c r="E214" s="136" t="s">
        <v>243</v>
      </c>
      <c r="F214" s="136" t="s">
        <v>817</v>
      </c>
      <c r="J214" s="137">
        <f>BK214</f>
        <v>0</v>
      </c>
      <c r="L214" s="134"/>
      <c r="M214" s="138"/>
      <c r="N214" s="139"/>
      <c r="O214" s="139"/>
      <c r="P214" s="140">
        <f>P215</f>
        <v>3.4965000000000002</v>
      </c>
      <c r="Q214" s="139"/>
      <c r="R214" s="140">
        <f>R215</f>
        <v>4.0473999999999996E-2</v>
      </c>
      <c r="S214" s="139"/>
      <c r="T214" s="141">
        <f>T215</f>
        <v>0</v>
      </c>
      <c r="AR214" s="135" t="s">
        <v>149</v>
      </c>
      <c r="AT214" s="142" t="s">
        <v>73</v>
      </c>
      <c r="AU214" s="142" t="s">
        <v>74</v>
      </c>
      <c r="AY214" s="135" t="s">
        <v>133</v>
      </c>
      <c r="BK214" s="143">
        <f>BK215</f>
        <v>0</v>
      </c>
    </row>
    <row r="215" spans="1:65" s="12" customFormat="1" ht="22.9" customHeight="1">
      <c r="B215" s="134"/>
      <c r="D215" s="135" t="s">
        <v>73</v>
      </c>
      <c r="E215" s="144" t="s">
        <v>1087</v>
      </c>
      <c r="F215" s="144" t="s">
        <v>1088</v>
      </c>
      <c r="J215" s="145">
        <f>BK215</f>
        <v>0</v>
      </c>
      <c r="L215" s="134"/>
      <c r="M215" s="138"/>
      <c r="N215" s="139"/>
      <c r="O215" s="139"/>
      <c r="P215" s="140">
        <f>SUM(P216:P221)</f>
        <v>3.4965000000000002</v>
      </c>
      <c r="Q215" s="139"/>
      <c r="R215" s="140">
        <f>SUM(R216:R221)</f>
        <v>4.0473999999999996E-2</v>
      </c>
      <c r="S215" s="139"/>
      <c r="T215" s="141">
        <f>SUM(T216:T221)</f>
        <v>0</v>
      </c>
      <c r="AR215" s="135" t="s">
        <v>149</v>
      </c>
      <c r="AT215" s="142" t="s">
        <v>73</v>
      </c>
      <c r="AU215" s="142" t="s">
        <v>81</v>
      </c>
      <c r="AY215" s="135" t="s">
        <v>133</v>
      </c>
      <c r="BK215" s="143">
        <f>SUM(BK216:BK221)</f>
        <v>0</v>
      </c>
    </row>
    <row r="216" spans="1:65" s="2" customFormat="1" ht="21.75" customHeight="1">
      <c r="A216" s="30"/>
      <c r="B216" s="146"/>
      <c r="C216" s="147" t="s">
        <v>426</v>
      </c>
      <c r="D216" s="147" t="s">
        <v>135</v>
      </c>
      <c r="E216" s="148" t="s">
        <v>1089</v>
      </c>
      <c r="F216" s="149" t="s">
        <v>1090</v>
      </c>
      <c r="G216" s="150" t="s">
        <v>276</v>
      </c>
      <c r="H216" s="151">
        <v>3.5</v>
      </c>
      <c r="I216" s="152"/>
      <c r="J216" s="152">
        <f>ROUND(I216*H216,2)</f>
        <v>0</v>
      </c>
      <c r="K216" s="149" t="s">
        <v>1</v>
      </c>
      <c r="L216" s="31"/>
      <c r="M216" s="153" t="s">
        <v>1</v>
      </c>
      <c r="N216" s="154" t="s">
        <v>40</v>
      </c>
      <c r="O216" s="155">
        <v>0.55900000000000005</v>
      </c>
      <c r="P216" s="155">
        <f>O216*H216</f>
        <v>1.9565000000000001</v>
      </c>
      <c r="Q216" s="155">
        <v>5.1900000000000002E-3</v>
      </c>
      <c r="R216" s="155">
        <f>Q216*H216</f>
        <v>1.8165000000000001E-2</v>
      </c>
      <c r="S216" s="155">
        <v>0</v>
      </c>
      <c r="T216" s="156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7" t="s">
        <v>598</v>
      </c>
      <c r="AT216" s="157" t="s">
        <v>135</v>
      </c>
      <c r="AU216" s="157" t="s">
        <v>87</v>
      </c>
      <c r="AY216" s="18" t="s">
        <v>133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8" t="s">
        <v>87</v>
      </c>
      <c r="BK216" s="158">
        <f>ROUND(I216*H216,2)</f>
        <v>0</v>
      </c>
      <c r="BL216" s="18" t="s">
        <v>598</v>
      </c>
      <c r="BM216" s="157" t="s">
        <v>1091</v>
      </c>
    </row>
    <row r="217" spans="1:65" s="2" customFormat="1" ht="21.75" customHeight="1">
      <c r="A217" s="30"/>
      <c r="B217" s="146"/>
      <c r="C217" s="187" t="s">
        <v>431</v>
      </c>
      <c r="D217" s="187" t="s">
        <v>243</v>
      </c>
      <c r="E217" s="188" t="s">
        <v>1092</v>
      </c>
      <c r="F217" s="189" t="s">
        <v>1093</v>
      </c>
      <c r="G217" s="190" t="s">
        <v>339</v>
      </c>
      <c r="H217" s="191">
        <v>2</v>
      </c>
      <c r="I217" s="192"/>
      <c r="J217" s="192">
        <f>ROUND(I217*H217,2)</f>
        <v>0</v>
      </c>
      <c r="K217" s="189" t="s">
        <v>1</v>
      </c>
      <c r="L217" s="193"/>
      <c r="M217" s="194" t="s">
        <v>1</v>
      </c>
      <c r="N217" s="195" t="s">
        <v>40</v>
      </c>
      <c r="O217" s="155">
        <v>0</v>
      </c>
      <c r="P217" s="155">
        <f>O217*H217</f>
        <v>0</v>
      </c>
      <c r="Q217" s="155">
        <v>6.9999999999999999E-4</v>
      </c>
      <c r="R217" s="155">
        <f>Q217*H217</f>
        <v>1.4E-3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1094</v>
      </c>
      <c r="AT217" s="157" t="s">
        <v>243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1094</v>
      </c>
      <c r="BM217" s="157" t="s">
        <v>1095</v>
      </c>
    </row>
    <row r="218" spans="1:65" s="2" customFormat="1" ht="21.75" customHeight="1">
      <c r="A218" s="30"/>
      <c r="B218" s="146"/>
      <c r="C218" s="147" t="s">
        <v>436</v>
      </c>
      <c r="D218" s="147" t="s">
        <v>135</v>
      </c>
      <c r="E218" s="148" t="s">
        <v>1096</v>
      </c>
      <c r="F218" s="149" t="s">
        <v>1097</v>
      </c>
      <c r="G218" s="150" t="s">
        <v>276</v>
      </c>
      <c r="H218" s="151">
        <v>3.5</v>
      </c>
      <c r="I218" s="152"/>
      <c r="J218" s="152">
        <f>ROUND(I218*H218,2)</f>
        <v>0</v>
      </c>
      <c r="K218" s="149" t="s">
        <v>951</v>
      </c>
      <c r="L218" s="31"/>
      <c r="M218" s="153" t="s">
        <v>1</v>
      </c>
      <c r="N218" s="154" t="s">
        <v>40</v>
      </c>
      <c r="O218" s="155">
        <v>0.44</v>
      </c>
      <c r="P218" s="155">
        <f>O218*H218</f>
        <v>1.54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7" t="s">
        <v>598</v>
      </c>
      <c r="AT218" s="157" t="s">
        <v>135</v>
      </c>
      <c r="AU218" s="157" t="s">
        <v>87</v>
      </c>
      <c r="AY218" s="18" t="s">
        <v>133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87</v>
      </c>
      <c r="BK218" s="158">
        <f>ROUND(I218*H218,2)</f>
        <v>0</v>
      </c>
      <c r="BL218" s="18" t="s">
        <v>598</v>
      </c>
      <c r="BM218" s="157" t="s">
        <v>1098</v>
      </c>
    </row>
    <row r="219" spans="1:65" s="2" customFormat="1" ht="16.5" customHeight="1">
      <c r="A219" s="30"/>
      <c r="B219" s="146"/>
      <c r="C219" s="187" t="s">
        <v>440</v>
      </c>
      <c r="D219" s="187" t="s">
        <v>243</v>
      </c>
      <c r="E219" s="188" t="s">
        <v>1099</v>
      </c>
      <c r="F219" s="189" t="s">
        <v>1100</v>
      </c>
      <c r="G219" s="190" t="s">
        <v>276</v>
      </c>
      <c r="H219" s="191">
        <v>3.605</v>
      </c>
      <c r="I219" s="192"/>
      <c r="J219" s="192">
        <f>ROUND(I219*H219,2)</f>
        <v>0</v>
      </c>
      <c r="K219" s="189" t="s">
        <v>1</v>
      </c>
      <c r="L219" s="193"/>
      <c r="M219" s="194" t="s">
        <v>1</v>
      </c>
      <c r="N219" s="195" t="s">
        <v>40</v>
      </c>
      <c r="O219" s="155">
        <v>0</v>
      </c>
      <c r="P219" s="155">
        <f>O219*H219</f>
        <v>0</v>
      </c>
      <c r="Q219" s="155">
        <v>5.7999999999999996E-3</v>
      </c>
      <c r="R219" s="155">
        <f>Q219*H219</f>
        <v>2.0908999999999997E-2</v>
      </c>
      <c r="S219" s="155">
        <v>0</v>
      </c>
      <c r="T219" s="156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1094</v>
      </c>
      <c r="AT219" s="157" t="s">
        <v>243</v>
      </c>
      <c r="AU219" s="157" t="s">
        <v>87</v>
      </c>
      <c r="AY219" s="18" t="s">
        <v>133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8" t="s">
        <v>87</v>
      </c>
      <c r="BK219" s="158">
        <f>ROUND(I219*H219,2)</f>
        <v>0</v>
      </c>
      <c r="BL219" s="18" t="s">
        <v>1094</v>
      </c>
      <c r="BM219" s="157" t="s">
        <v>1101</v>
      </c>
    </row>
    <row r="220" spans="1:65" s="14" customFormat="1" ht="11.25">
      <c r="B220" s="166"/>
      <c r="D220" s="160" t="s">
        <v>142</v>
      </c>
      <c r="F220" s="168" t="s">
        <v>1102</v>
      </c>
      <c r="H220" s="169">
        <v>3.605</v>
      </c>
      <c r="L220" s="166"/>
      <c r="M220" s="170"/>
      <c r="N220" s="171"/>
      <c r="O220" s="171"/>
      <c r="P220" s="171"/>
      <c r="Q220" s="171"/>
      <c r="R220" s="171"/>
      <c r="S220" s="171"/>
      <c r="T220" s="172"/>
      <c r="AT220" s="167" t="s">
        <v>142</v>
      </c>
      <c r="AU220" s="167" t="s">
        <v>87</v>
      </c>
      <c r="AV220" s="14" t="s">
        <v>87</v>
      </c>
      <c r="AW220" s="14" t="s">
        <v>3</v>
      </c>
      <c r="AX220" s="14" t="s">
        <v>81</v>
      </c>
      <c r="AY220" s="167" t="s">
        <v>133</v>
      </c>
    </row>
    <row r="221" spans="1:65" s="2" customFormat="1" ht="16.5" customHeight="1">
      <c r="A221" s="30"/>
      <c r="B221" s="146"/>
      <c r="C221" s="147" t="s">
        <v>445</v>
      </c>
      <c r="D221" s="147" t="s">
        <v>135</v>
      </c>
      <c r="E221" s="148" t="s">
        <v>1103</v>
      </c>
      <c r="F221" s="149" t="s">
        <v>1104</v>
      </c>
      <c r="G221" s="150" t="s">
        <v>672</v>
      </c>
      <c r="H221" s="151">
        <v>81.745000000000005</v>
      </c>
      <c r="I221" s="152"/>
      <c r="J221" s="152">
        <f>ROUND(I221*H221,2)</f>
        <v>0</v>
      </c>
      <c r="K221" s="149" t="s">
        <v>1</v>
      </c>
      <c r="L221" s="31"/>
      <c r="M221" s="153" t="s">
        <v>1</v>
      </c>
      <c r="N221" s="154" t="s">
        <v>40</v>
      </c>
      <c r="O221" s="155">
        <v>0</v>
      </c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598</v>
      </c>
      <c r="AT221" s="157" t="s">
        <v>135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598</v>
      </c>
      <c r="BM221" s="157" t="s">
        <v>1105</v>
      </c>
    </row>
    <row r="222" spans="1:65" s="12" customFormat="1" ht="25.9" customHeight="1">
      <c r="B222" s="134"/>
      <c r="D222" s="135" t="s">
        <v>73</v>
      </c>
      <c r="E222" s="136" t="s">
        <v>833</v>
      </c>
      <c r="F222" s="136" t="s">
        <v>834</v>
      </c>
      <c r="J222" s="137">
        <f>BK222</f>
        <v>0</v>
      </c>
      <c r="L222" s="134"/>
      <c r="M222" s="138"/>
      <c r="N222" s="139"/>
      <c r="O222" s="139"/>
      <c r="P222" s="140">
        <f>P223</f>
        <v>0</v>
      </c>
      <c r="Q222" s="139"/>
      <c r="R222" s="140">
        <f>R223</f>
        <v>0</v>
      </c>
      <c r="S222" s="139"/>
      <c r="T222" s="141">
        <f>T223</f>
        <v>0</v>
      </c>
      <c r="AR222" s="135" t="s">
        <v>190</v>
      </c>
      <c r="AT222" s="142" t="s">
        <v>73</v>
      </c>
      <c r="AU222" s="142" t="s">
        <v>74</v>
      </c>
      <c r="AY222" s="135" t="s">
        <v>133</v>
      </c>
      <c r="BK222" s="143">
        <f>BK223</f>
        <v>0</v>
      </c>
    </row>
    <row r="223" spans="1:65" s="12" customFormat="1" ht="22.9" customHeight="1">
      <c r="B223" s="134"/>
      <c r="D223" s="135" t="s">
        <v>73</v>
      </c>
      <c r="E223" s="144" t="s">
        <v>835</v>
      </c>
      <c r="F223" s="144" t="s">
        <v>836</v>
      </c>
      <c r="J223" s="145">
        <f>BK223</f>
        <v>0</v>
      </c>
      <c r="L223" s="134"/>
      <c r="M223" s="138"/>
      <c r="N223" s="139"/>
      <c r="O223" s="139"/>
      <c r="P223" s="140">
        <f>SUM(P224:P225)</f>
        <v>0</v>
      </c>
      <c r="Q223" s="139"/>
      <c r="R223" s="140">
        <f>SUM(R224:R225)</f>
        <v>0</v>
      </c>
      <c r="S223" s="139"/>
      <c r="T223" s="141">
        <f>SUM(T224:T225)</f>
        <v>0</v>
      </c>
      <c r="AR223" s="135" t="s">
        <v>190</v>
      </c>
      <c r="AT223" s="142" t="s">
        <v>73</v>
      </c>
      <c r="AU223" s="142" t="s">
        <v>81</v>
      </c>
      <c r="AY223" s="135" t="s">
        <v>133</v>
      </c>
      <c r="BK223" s="143">
        <f>SUM(BK224:BK225)</f>
        <v>0</v>
      </c>
    </row>
    <row r="224" spans="1:65" s="2" customFormat="1" ht="16.5" customHeight="1">
      <c r="A224" s="30"/>
      <c r="B224" s="146"/>
      <c r="C224" s="147" t="s">
        <v>451</v>
      </c>
      <c r="D224" s="147" t="s">
        <v>135</v>
      </c>
      <c r="E224" s="148" t="s">
        <v>838</v>
      </c>
      <c r="F224" s="149" t="s">
        <v>839</v>
      </c>
      <c r="G224" s="150" t="s">
        <v>339</v>
      </c>
      <c r="H224" s="151">
        <v>1</v>
      </c>
      <c r="I224" s="152"/>
      <c r="J224" s="152">
        <f>ROUND(I224*H224,2)</f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841</v>
      </c>
      <c r="AT224" s="157" t="s">
        <v>135</v>
      </c>
      <c r="AU224" s="157" t="s">
        <v>87</v>
      </c>
      <c r="AY224" s="18" t="s">
        <v>133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8" t="s">
        <v>87</v>
      </c>
      <c r="BK224" s="158">
        <f>ROUND(I224*H224,2)</f>
        <v>0</v>
      </c>
      <c r="BL224" s="18" t="s">
        <v>841</v>
      </c>
      <c r="BM224" s="157" t="s">
        <v>1106</v>
      </c>
    </row>
    <row r="225" spans="1:65" s="2" customFormat="1" ht="16.5" customHeight="1">
      <c r="A225" s="30"/>
      <c r="B225" s="146"/>
      <c r="C225" s="147" t="s">
        <v>456</v>
      </c>
      <c r="D225" s="147" t="s">
        <v>135</v>
      </c>
      <c r="E225" s="148" t="s">
        <v>844</v>
      </c>
      <c r="F225" s="149" t="s">
        <v>845</v>
      </c>
      <c r="G225" s="150" t="s">
        <v>339</v>
      </c>
      <c r="H225" s="151">
        <v>1</v>
      </c>
      <c r="I225" s="152"/>
      <c r="J225" s="152">
        <f>ROUND(I225*H225,2)</f>
        <v>0</v>
      </c>
      <c r="K225" s="149" t="s">
        <v>139</v>
      </c>
      <c r="L225" s="31"/>
      <c r="M225" s="196" t="s">
        <v>1</v>
      </c>
      <c r="N225" s="197" t="s">
        <v>40</v>
      </c>
      <c r="O225" s="198">
        <v>0</v>
      </c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7" t="s">
        <v>841</v>
      </c>
      <c r="AT225" s="157" t="s">
        <v>135</v>
      </c>
      <c r="AU225" s="157" t="s">
        <v>87</v>
      </c>
      <c r="AY225" s="18" t="s">
        <v>133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8" t="s">
        <v>87</v>
      </c>
      <c r="BK225" s="158">
        <f>ROUND(I225*H225,2)</f>
        <v>0</v>
      </c>
      <c r="BL225" s="18" t="s">
        <v>841</v>
      </c>
      <c r="BM225" s="157" t="s">
        <v>1107</v>
      </c>
    </row>
    <row r="226" spans="1:65" s="2" customFormat="1" ht="6.95" customHeight="1">
      <c r="A226" s="30"/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31"/>
      <c r="M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</row>
  </sheetData>
  <autoFilter ref="C131:K225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2020-03-08T09:48:14Z</dcterms:created>
  <dcterms:modified xsi:type="dcterms:W3CDTF">2020-08-23T16:25:03Z</dcterms:modified>
</cp:coreProperties>
</file>